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P:\Environmental\Lab Prague\Project Department\_03. Marketing\Databáze\2025_04_DIGESTÁT_předběžná databáze\"/>
    </mc:Choice>
  </mc:AlternateContent>
  <xr:revisionPtr revIDLastSave="0" documentId="13_ncr:1_{2586EFB6-A3B1-48D7-92A6-8CC56C7CCF8F}" xr6:coauthVersionLast="47" xr6:coauthVersionMax="47" xr10:uidLastSave="{00000000-0000-0000-0000-000000000000}"/>
  <bookViews>
    <workbookView xWindow="-135" yWindow="-135" windowWidth="29070" windowHeight="15750" xr2:uid="{E9942F92-3C40-4752-985E-65D7A8FB94AD}"/>
  </bookViews>
  <sheets>
    <sheet name="Projekt SS07020305" sheetId="4" r:id="rId1"/>
    <sheet name="Seznam BPS" sheetId="6" r:id="rId2"/>
    <sheet name="ATB_léto 2024" sheetId="1" r:id="rId3"/>
    <sheet name="ATB_zima 2024" sheetId="2" r:id="rId4"/>
  </sheets>
  <externalReferences>
    <externalReference r:id="rId5"/>
  </externalReferences>
  <definedNames>
    <definedName name="InstrumentRun" localSheetId="3">[1]Settings!$A$3</definedName>
    <definedName name="InstrumentRun">[1]Settings!$A$3</definedName>
    <definedName name="Rec_ISTD" localSheetId="3">OFFSET([1]pristroj1!$B1048573,0,MATCH([1]CLARITY!A$6,[1]pristroj1!$C$3:$KN$3,0))/0.1</definedName>
    <definedName name="Rec_ISTD">OFFSET([1]pristroj1!$B1048573,0,MATCH([1]CLARITY!A$6,[1]pristroj1!$C$3:$KN$3,0))/0.1</definedName>
    <definedName name="Rec_ISTD_v_LCS" localSheetId="3">OFFSET([1]pristroj1!$B$4,MATCH("LCS",[1]CLARITY!$B$8:$B$256,0)-1,MATCH([1]CLARITY!A$6,[1]pristroj1!$C$3:$KN$3,0))/0.1</definedName>
    <definedName name="Rec_ISTD_v_LCS">OFFSET([1]pristroj1!$B$4,MATCH("LCS",[1]CLARITY!$B$8:$B$256,0)-1,MATCH([1]CLARITY!A$6,[1]pristroj1!$C$3:$KN$3,0))/0.1</definedName>
    <definedName name="Rec_LCS" localSheetId="3">OFFSET([1]pristroj1!XFD$3,MATCH("LCS",[1]CLARITY!$B$8:$B$256,0),0)/[1]CLARITY!A$2</definedName>
    <definedName name="Rec_LCS">OFFSET([1]pristroj1!XFD$3,MATCH("LCS",[1]CLARITY!$B$8:$B$256,0),0)/[1]CLARITY!A$2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46" i="2" l="1"/>
  <c r="Q46" i="2"/>
  <c r="O46" i="2"/>
  <c r="N46" i="2"/>
  <c r="M46" i="2"/>
  <c r="L46" i="2"/>
  <c r="K46" i="2"/>
  <c r="J46" i="2"/>
  <c r="I46" i="2"/>
  <c r="H46" i="2"/>
  <c r="G46" i="2"/>
  <c r="F46" i="2"/>
  <c r="E46" i="2"/>
  <c r="D46" i="2"/>
  <c r="C46" i="2"/>
  <c r="W42" i="2"/>
  <c r="V42" i="2"/>
  <c r="U42" i="2"/>
  <c r="T42" i="2"/>
  <c r="S42" i="2"/>
  <c r="W41" i="2"/>
  <c r="V41" i="2"/>
  <c r="U41" i="2"/>
  <c r="T41" i="2"/>
  <c r="S41" i="2"/>
  <c r="W39" i="2"/>
  <c r="V39" i="2"/>
  <c r="U39" i="2"/>
  <c r="T39" i="2"/>
  <c r="S39" i="2"/>
  <c r="W36" i="2"/>
  <c r="V36" i="2"/>
  <c r="U36" i="2"/>
  <c r="T36" i="2"/>
  <c r="S36" i="2"/>
  <c r="W35" i="2"/>
  <c r="V35" i="2"/>
  <c r="U35" i="2"/>
  <c r="T35" i="2"/>
  <c r="S35" i="2"/>
  <c r="W34" i="2"/>
  <c r="V34" i="2"/>
  <c r="U34" i="2"/>
  <c r="T34" i="2"/>
  <c r="S34" i="2"/>
  <c r="W32" i="2"/>
  <c r="V32" i="2"/>
  <c r="U32" i="2"/>
  <c r="T32" i="2"/>
  <c r="S32" i="2"/>
  <c r="W31" i="2"/>
  <c r="V31" i="2"/>
  <c r="U31" i="2"/>
  <c r="T31" i="2"/>
  <c r="S31" i="2"/>
  <c r="W30" i="2"/>
  <c r="V30" i="2"/>
  <c r="U30" i="2"/>
  <c r="T30" i="2"/>
  <c r="S30" i="2"/>
  <c r="W29" i="2"/>
  <c r="V29" i="2"/>
  <c r="U29" i="2"/>
  <c r="T29" i="2"/>
  <c r="S29" i="2"/>
  <c r="W28" i="2"/>
  <c r="V28" i="2"/>
  <c r="U28" i="2"/>
  <c r="T28" i="2"/>
  <c r="S28" i="2"/>
  <c r="W27" i="2"/>
  <c r="V27" i="2"/>
  <c r="U27" i="2"/>
  <c r="T27" i="2"/>
  <c r="S27" i="2"/>
  <c r="W26" i="2"/>
  <c r="V26" i="2"/>
  <c r="U26" i="2"/>
  <c r="T26" i="2"/>
  <c r="S26" i="2"/>
  <c r="W25" i="2"/>
  <c r="V25" i="2"/>
  <c r="U25" i="2"/>
  <c r="T25" i="2"/>
  <c r="S25" i="2"/>
  <c r="W24" i="2"/>
  <c r="V24" i="2"/>
  <c r="U24" i="2"/>
  <c r="T24" i="2"/>
  <c r="S24" i="2"/>
  <c r="W17" i="2"/>
  <c r="V17" i="2"/>
  <c r="U17" i="2"/>
  <c r="T17" i="2"/>
  <c r="S17" i="2"/>
  <c r="W16" i="2"/>
  <c r="V16" i="2"/>
  <c r="U16" i="2"/>
  <c r="T16" i="2"/>
  <c r="S16" i="2"/>
  <c r="W13" i="2"/>
  <c r="V13" i="2"/>
  <c r="U13" i="2"/>
  <c r="T13" i="2"/>
  <c r="S13" i="2"/>
  <c r="W10" i="2"/>
  <c r="V10" i="2"/>
  <c r="U10" i="2"/>
  <c r="T10" i="2"/>
  <c r="S10" i="2"/>
  <c r="W9" i="2"/>
  <c r="V9" i="2"/>
  <c r="U9" i="2"/>
  <c r="T9" i="2"/>
  <c r="S9" i="2"/>
  <c r="W8" i="2"/>
  <c r="V8" i="2"/>
  <c r="U8" i="2"/>
  <c r="T8" i="2"/>
  <c r="S8" i="2"/>
  <c r="W3" i="2"/>
  <c r="V3" i="2"/>
  <c r="U3" i="2"/>
  <c r="T3" i="2"/>
  <c r="S3" i="2"/>
  <c r="W12" i="2"/>
  <c r="V12" i="2"/>
  <c r="U12" i="2"/>
  <c r="T12" i="2"/>
  <c r="S12" i="2"/>
  <c r="W22" i="2"/>
  <c r="V22" i="2"/>
  <c r="U22" i="2"/>
  <c r="T22" i="2"/>
  <c r="S22" i="2"/>
  <c r="W43" i="2"/>
  <c r="V43" i="2"/>
  <c r="U43" i="2"/>
  <c r="T43" i="2"/>
  <c r="S43" i="2"/>
  <c r="W7" i="2"/>
  <c r="V7" i="2"/>
  <c r="U7" i="2"/>
  <c r="T7" i="2"/>
  <c r="S7" i="2"/>
  <c r="W11" i="2"/>
  <c r="V11" i="2"/>
  <c r="U11" i="2"/>
  <c r="T11" i="2"/>
  <c r="S11" i="2"/>
  <c r="W21" i="2"/>
  <c r="V21" i="2"/>
  <c r="U21" i="2"/>
  <c r="T21" i="2"/>
  <c r="S21" i="2"/>
  <c r="W33" i="2"/>
  <c r="V33" i="2"/>
  <c r="U33" i="2"/>
  <c r="T33" i="2"/>
  <c r="S33" i="2"/>
  <c r="W40" i="2"/>
  <c r="V40" i="2"/>
  <c r="U40" i="2"/>
  <c r="T40" i="2"/>
  <c r="S40" i="2"/>
  <c r="W20" i="2"/>
  <c r="V20" i="2"/>
  <c r="U20" i="2"/>
  <c r="T20" i="2"/>
  <c r="S20" i="2"/>
  <c r="W38" i="2"/>
  <c r="V38" i="2"/>
  <c r="U38" i="2"/>
  <c r="T38" i="2"/>
  <c r="S38" i="2"/>
  <c r="W19" i="2"/>
  <c r="V19" i="2"/>
  <c r="U19" i="2"/>
  <c r="T19" i="2"/>
  <c r="S19" i="2"/>
  <c r="W18" i="2"/>
  <c r="V18" i="2"/>
  <c r="U18" i="2"/>
  <c r="T18" i="2"/>
  <c r="S18" i="2"/>
  <c r="W4" i="2"/>
  <c r="V4" i="2"/>
  <c r="U4" i="2"/>
  <c r="T4" i="2"/>
  <c r="S4" i="2"/>
  <c r="W37" i="2"/>
  <c r="V37" i="2"/>
  <c r="U37" i="2"/>
  <c r="T37" i="2"/>
  <c r="S37" i="2"/>
  <c r="W6" i="2"/>
  <c r="V6" i="2"/>
  <c r="U6" i="2"/>
  <c r="T6" i="2"/>
  <c r="S6" i="2"/>
  <c r="W15" i="2"/>
  <c r="V15" i="2"/>
  <c r="U15" i="2"/>
  <c r="T15" i="2"/>
  <c r="S15" i="2"/>
  <c r="W5" i="2"/>
  <c r="V5" i="2"/>
  <c r="U5" i="2"/>
  <c r="T5" i="2"/>
  <c r="S5" i="2"/>
  <c r="W14" i="2"/>
  <c r="V14" i="2"/>
  <c r="U14" i="2"/>
  <c r="T14" i="2"/>
  <c r="S14" i="2"/>
  <c r="W23" i="2"/>
  <c r="V23" i="2"/>
  <c r="U23" i="2"/>
  <c r="T23" i="2"/>
  <c r="S23" i="2"/>
  <c r="AB48" i="1"/>
  <c r="AA48" i="1"/>
  <c r="Z48" i="1"/>
  <c r="Y48" i="1"/>
  <c r="X48" i="1"/>
  <c r="W48" i="1"/>
  <c r="V48" i="1"/>
  <c r="U48" i="1"/>
  <c r="T48" i="1"/>
  <c r="S48" i="1"/>
  <c r="R48" i="1"/>
  <c r="Q48" i="1"/>
  <c r="P48" i="1"/>
  <c r="O48" i="1"/>
  <c r="N48" i="1"/>
  <c r="M48" i="1"/>
  <c r="L48" i="1"/>
  <c r="K48" i="1"/>
  <c r="J48" i="1"/>
  <c r="I48" i="1"/>
  <c r="H48" i="1"/>
  <c r="G48" i="1"/>
  <c r="F48" i="1"/>
  <c r="E48" i="1"/>
  <c r="D48" i="1"/>
  <c r="C48" i="1"/>
  <c r="AG42" i="1"/>
  <c r="AF42" i="1"/>
  <c r="AE42" i="1"/>
  <c r="AD42" i="1"/>
  <c r="AC42" i="1"/>
  <c r="AG40" i="1"/>
  <c r="AF40" i="1"/>
  <c r="AE40" i="1"/>
  <c r="AD40" i="1"/>
  <c r="AC40" i="1"/>
  <c r="AG37" i="1"/>
  <c r="AF37" i="1"/>
  <c r="AE37" i="1"/>
  <c r="AD37" i="1"/>
  <c r="AC37" i="1"/>
  <c r="AG36" i="1"/>
  <c r="AF36" i="1"/>
  <c r="AE36" i="1"/>
  <c r="AD36" i="1"/>
  <c r="AC36" i="1"/>
  <c r="AG35" i="1"/>
  <c r="AF35" i="1"/>
  <c r="AE35" i="1"/>
  <c r="AD35" i="1"/>
  <c r="AC35" i="1"/>
  <c r="AG34" i="1"/>
  <c r="AF34" i="1"/>
  <c r="AE34" i="1"/>
  <c r="AD34" i="1"/>
  <c r="AC34" i="1"/>
  <c r="AG33" i="1"/>
  <c r="AF33" i="1"/>
  <c r="AE33" i="1"/>
  <c r="AD33" i="1"/>
  <c r="AC33" i="1"/>
  <c r="AG31" i="1"/>
  <c r="AF31" i="1"/>
  <c r="AE31" i="1"/>
  <c r="AD31" i="1"/>
  <c r="AC31" i="1"/>
  <c r="AG30" i="1"/>
  <c r="AF30" i="1"/>
  <c r="AE30" i="1"/>
  <c r="AD30" i="1"/>
  <c r="AC30" i="1"/>
  <c r="AG28" i="1"/>
  <c r="AF28" i="1"/>
  <c r="AE28" i="1"/>
  <c r="AD28" i="1"/>
  <c r="AC28" i="1"/>
  <c r="AG27" i="1"/>
  <c r="AF27" i="1"/>
  <c r="AE27" i="1"/>
  <c r="AD27" i="1"/>
  <c r="AC27" i="1"/>
  <c r="AG26" i="1"/>
  <c r="AF26" i="1"/>
  <c r="AE26" i="1"/>
  <c r="AD26" i="1"/>
  <c r="AC26" i="1"/>
  <c r="AG25" i="1"/>
  <c r="AF25" i="1"/>
  <c r="AE25" i="1"/>
  <c r="AD25" i="1"/>
  <c r="AC25" i="1"/>
  <c r="AG23" i="1"/>
  <c r="AF23" i="1"/>
  <c r="AE23" i="1"/>
  <c r="AD23" i="1"/>
  <c r="AC23" i="1"/>
  <c r="AG22" i="1"/>
  <c r="AF22" i="1"/>
  <c r="AE22" i="1"/>
  <c r="AD22" i="1"/>
  <c r="AC22" i="1"/>
  <c r="AG17" i="1"/>
  <c r="AF17" i="1"/>
  <c r="AE17" i="1"/>
  <c r="AD17" i="1"/>
  <c r="AC17" i="1"/>
  <c r="AG16" i="1"/>
  <c r="AF16" i="1"/>
  <c r="AE16" i="1"/>
  <c r="AD16" i="1"/>
  <c r="AC16" i="1"/>
  <c r="AG14" i="1"/>
  <c r="AF14" i="1"/>
  <c r="AE14" i="1"/>
  <c r="AD14" i="1"/>
  <c r="AC14" i="1"/>
  <c r="AG13" i="1"/>
  <c r="AF13" i="1"/>
  <c r="AE13" i="1"/>
  <c r="AD13" i="1"/>
  <c r="AC13" i="1"/>
  <c r="AG9" i="1"/>
  <c r="AF9" i="1"/>
  <c r="AE9" i="1"/>
  <c r="AD9" i="1"/>
  <c r="AC9" i="1"/>
  <c r="AG8" i="1"/>
  <c r="AF8" i="1"/>
  <c r="AE8" i="1"/>
  <c r="AD8" i="1"/>
  <c r="AC8" i="1"/>
  <c r="AG12" i="1"/>
  <c r="AF12" i="1"/>
  <c r="AE12" i="1"/>
  <c r="AD12" i="1"/>
  <c r="AC12" i="1"/>
  <c r="AG18" i="1"/>
  <c r="AF18" i="1"/>
  <c r="AE18" i="1"/>
  <c r="AD18" i="1"/>
  <c r="AC18" i="1"/>
  <c r="AG24" i="1"/>
  <c r="AF24" i="1"/>
  <c r="AE24" i="1"/>
  <c r="AD24" i="1"/>
  <c r="AC24" i="1"/>
  <c r="AG11" i="1"/>
  <c r="AF11" i="1"/>
  <c r="AE11" i="1"/>
  <c r="AD11" i="1"/>
  <c r="AC11" i="1"/>
  <c r="AG20" i="1"/>
  <c r="AF20" i="1"/>
  <c r="AE20" i="1"/>
  <c r="AD20" i="1"/>
  <c r="AC20" i="1"/>
  <c r="AG45" i="1"/>
  <c r="AF45" i="1"/>
  <c r="AE45" i="1"/>
  <c r="AD45" i="1"/>
  <c r="AC45" i="1"/>
  <c r="AG29" i="1"/>
  <c r="AF29" i="1"/>
  <c r="AE29" i="1"/>
  <c r="AD29" i="1"/>
  <c r="AC29" i="1"/>
  <c r="AG44" i="1"/>
  <c r="AF44" i="1"/>
  <c r="AE44" i="1"/>
  <c r="AD44" i="1"/>
  <c r="AC44" i="1"/>
  <c r="AG15" i="1"/>
  <c r="AF15" i="1"/>
  <c r="AE15" i="1"/>
  <c r="AD15" i="1"/>
  <c r="AC15" i="1"/>
  <c r="AG10" i="1"/>
  <c r="AF10" i="1"/>
  <c r="AE10" i="1"/>
  <c r="AD10" i="1"/>
  <c r="AC10" i="1"/>
  <c r="AG5" i="1"/>
  <c r="AF5" i="1"/>
  <c r="AE5" i="1"/>
  <c r="AD5" i="1"/>
  <c r="AC5" i="1"/>
  <c r="AG32" i="1"/>
  <c r="AF32" i="1"/>
  <c r="AE32" i="1"/>
  <c r="AD32" i="1"/>
  <c r="AC32" i="1"/>
  <c r="AG43" i="1"/>
  <c r="AF43" i="1"/>
  <c r="AE43" i="1"/>
  <c r="AD43" i="1"/>
  <c r="AC43" i="1"/>
  <c r="AG7" i="1"/>
  <c r="AF7" i="1"/>
  <c r="AE7" i="1"/>
  <c r="AD7" i="1"/>
  <c r="AC7" i="1"/>
  <c r="AG19" i="1"/>
  <c r="AF19" i="1"/>
  <c r="AE19" i="1"/>
  <c r="AD19" i="1"/>
  <c r="AC19" i="1"/>
  <c r="AG6" i="1"/>
  <c r="AF6" i="1"/>
  <c r="AE6" i="1"/>
  <c r="AD6" i="1"/>
  <c r="AC6" i="1"/>
  <c r="AG21" i="1"/>
  <c r="AF21" i="1"/>
  <c r="AE21" i="1"/>
  <c r="AD21" i="1"/>
  <c r="AC21" i="1"/>
  <c r="AG38" i="1"/>
  <c r="AF38" i="1"/>
  <c r="AE38" i="1"/>
  <c r="AD38" i="1"/>
  <c r="AC38" i="1"/>
  <c r="AG4" i="1"/>
  <c r="AF4" i="1"/>
  <c r="AE4" i="1"/>
  <c r="AD4" i="1"/>
  <c r="AC4" i="1"/>
  <c r="AG41" i="1"/>
  <c r="AF41" i="1"/>
  <c r="AE41" i="1"/>
  <c r="AD41" i="1"/>
  <c r="AC41" i="1"/>
  <c r="AG39" i="1"/>
  <c r="AF39" i="1"/>
  <c r="AE39" i="1"/>
  <c r="AD39" i="1"/>
  <c r="AC39" i="1"/>
  <c r="AG3" i="1"/>
  <c r="AF3" i="1"/>
  <c r="AE3" i="1"/>
  <c r="AD3" i="1"/>
  <c r="AC3" i="1"/>
</calcChain>
</file>

<file path=xl/sharedStrings.xml><?xml version="1.0" encoding="utf-8"?>
<sst xmlns="http://schemas.openxmlformats.org/spreadsheetml/2006/main" count="1825" uniqueCount="174">
  <si>
    <t>Číslo vzorku a jeho složka</t>
  </si>
  <si>
    <t>Antibiotikum (µg/kg vzorku)</t>
  </si>
  <si>
    <t>Skupina</t>
  </si>
  <si>
    <t>01-kapalná</t>
  </si>
  <si>
    <t>01-pevná</t>
  </si>
  <si>
    <t>02-kapalná</t>
  </si>
  <si>
    <t>02-pevná</t>
  </si>
  <si>
    <t>04-kapalná</t>
  </si>
  <si>
    <t>04-pevná</t>
  </si>
  <si>
    <t>05-kapalná</t>
  </si>
  <si>
    <t>05-pevná</t>
  </si>
  <si>
    <t>06-kapalná</t>
  </si>
  <si>
    <t>06-pevná</t>
  </si>
  <si>
    <t>07-kapalná</t>
  </si>
  <si>
    <t>07-pevná</t>
  </si>
  <si>
    <t>08-kapalná</t>
  </si>
  <si>
    <t>08-pevná</t>
  </si>
  <si>
    <t>10-kapalná</t>
  </si>
  <si>
    <t>10-pevná</t>
  </si>
  <si>
    <t>11-kapalná</t>
  </si>
  <si>
    <t>11-pevná</t>
  </si>
  <si>
    <t>12-kapalná</t>
  </si>
  <si>
    <t>12-pevná</t>
  </si>
  <si>
    <t>13-kapalná</t>
  </si>
  <si>
    <t>13-pevná</t>
  </si>
  <si>
    <t>Počet</t>
  </si>
  <si>
    <t>MIN</t>
  </si>
  <si>
    <t>MAX</t>
  </si>
  <si>
    <t>Průměr</t>
  </si>
  <si>
    <t>Součet</t>
  </si>
  <si>
    <t>Amoxicillin</t>
  </si>
  <si>
    <t>peniciliny</t>
  </si>
  <si>
    <t>n.d.</t>
  </si>
  <si>
    <t>Sulfapyridine</t>
  </si>
  <si>
    <t>sulfonamidy</t>
  </si>
  <si>
    <t>Sulfathiazole</t>
  </si>
  <si>
    <t>Azithromycin</t>
  </si>
  <si>
    <t>makrolidy</t>
  </si>
  <si>
    <t>Sulfanilamide</t>
  </si>
  <si>
    <t>Ofloxacin</t>
  </si>
  <si>
    <t>chinolonová</t>
  </si>
  <si>
    <t>Ciprofloxacin</t>
  </si>
  <si>
    <t>N-desmethylazithromycin</t>
  </si>
  <si>
    <t>Clarithromycin</t>
  </si>
  <si>
    <t>Tiamulin</t>
  </si>
  <si>
    <t>ostatní</t>
  </si>
  <si>
    <t>Sulfamethazine</t>
  </si>
  <si>
    <t>Benzylpenicillin</t>
  </si>
  <si>
    <t>Enoxacin</t>
  </si>
  <si>
    <t>Lincomycin</t>
  </si>
  <si>
    <t>linkosamidy</t>
  </si>
  <si>
    <t>Trimethoprim</t>
  </si>
  <si>
    <t>Sulfadoxine</t>
  </si>
  <si>
    <t>Vancomycin</t>
  </si>
  <si>
    <t>Norfloxacin</t>
  </si>
  <si>
    <t>Enrofloxacin</t>
  </si>
  <si>
    <t>Oxolinic Acid</t>
  </si>
  <si>
    <t>Nalidixic Acid</t>
  </si>
  <si>
    <t>Erythromycin</t>
  </si>
  <si>
    <t>Clindamycin</t>
  </si>
  <si>
    <t>Cloxacillin</t>
  </si>
  <si>
    <t>Flumequine</t>
  </si>
  <si>
    <t>Chloramphenicol</t>
  </si>
  <si>
    <t>amfenikoly</t>
  </si>
  <si>
    <t>Lomefloxacin</t>
  </si>
  <si>
    <t>Metronidazole</t>
  </si>
  <si>
    <t>Ormetoprim</t>
  </si>
  <si>
    <t>Ornidazole</t>
  </si>
  <si>
    <t>Roxithromycin</t>
  </si>
  <si>
    <t>Sarafloxacin</t>
  </si>
  <si>
    <t>Sulfadiazine</t>
  </si>
  <si>
    <t>Sulfadimethoxime</t>
  </si>
  <si>
    <t>Sulfachlorpyridazine</t>
  </si>
  <si>
    <t>Sulfamerazine</t>
  </si>
  <si>
    <t>Sulfamethizole</t>
  </si>
  <si>
    <t>Sulfamethoxazole</t>
  </si>
  <si>
    <t>Sulfamethoxypyridazine</t>
  </si>
  <si>
    <t>Sulfamonomethoxine</t>
  </si>
  <si>
    <t>Sulfamoxol</t>
  </si>
  <si>
    <t>Sulfaquinoxaline</t>
  </si>
  <si>
    <t>Sulfisoxazole</t>
  </si>
  <si>
    <t>Celkem</t>
  </si>
  <si>
    <t>*</t>
  </si>
  <si>
    <t>Název:</t>
  </si>
  <si>
    <t>ID:</t>
  </si>
  <si>
    <t>Doba řešení:</t>
  </si>
  <si>
    <t>Hlavní řešitel:</t>
  </si>
  <si>
    <t>Další řešitelé:</t>
  </si>
  <si>
    <t>Financování projektu:</t>
  </si>
  <si>
    <t>Tento projekt je financován se státní podporou Technologické agentury ČR a Ministerstva životního prostředí ČR v rámci Programu Prostředí pro život. Tento projekt je financován v rámci Národního plánu obnovy z evropského Nástroje pro oživení a odolnost.</t>
  </si>
  <si>
    <t>Zaměření projektu:</t>
  </si>
  <si>
    <t>Projekt DIGESTÁT</t>
  </si>
  <si>
    <t>Využití mikrořas k redukci množství antibiotik, rezistentních bakterií a genů rezistence v digestátu ze zemědělských bioplynových stanic</t>
  </si>
  <si>
    <t>SS07020305</t>
  </si>
  <si>
    <t>04/2024–06/2026</t>
  </si>
  <si>
    <t xml:space="preserve">EPS biotechnology, s.r.o. </t>
  </si>
  <si>
    <t>•ALS Czech Republic, s.r.o.  •Univerzita Pardubice  •Univerzita Tomáše Bati ve Zlíně</t>
  </si>
  <si>
    <t>1-kapalná</t>
  </si>
  <si>
    <t>Typ</t>
  </si>
  <si>
    <t>Vzorek</t>
  </si>
  <si>
    <t>Technologie</t>
  </si>
  <si>
    <t>ČOV</t>
  </si>
  <si>
    <r>
      <t xml:space="preserve">Technologie anaerobní digesce, využívaná v bioplynových stanicích, se rychle rozšiřuje, neboť v souladu se zásadami oběhového hospodářství propojuje likvidaci odpadu s udržitelnou výrobou energie. Vedlejší produkt vznikající v bioplynových stanicích, digestát, je navíc možné využít jako hnojivo na zemědělskou půdu. Tato praxe však naráží na výzvy spojené se stále naléhavější hrozbou antibiotické rezistence, která výrazně komplikuje léčbu infekčních nemocí a představuje velkou výzvu pro současnou a zejména budoucí medicínu. Projekt SS07020305 cílí na dvě klíčové oblasti.
</t>
    </r>
    <r>
      <rPr>
        <b/>
        <sz val="11"/>
        <color theme="1"/>
        <rFont val="Avenir Next LT Pro"/>
        <family val="2"/>
        <charset val="238"/>
      </rPr>
      <t xml:space="preserve">1) </t>
    </r>
    <r>
      <rPr>
        <sz val="11"/>
        <color theme="1"/>
        <rFont val="Avenir Next LT Pro"/>
        <family val="2"/>
        <charset val="238"/>
      </rPr>
      <t xml:space="preserve">Zmapovat výskyt veterinárních antibiotik, rezistentních bakterií a genů rezistence v digestátech ze zemědělských bioplynových stanic, jenž zpracovávají statková hnojiva.
</t>
    </r>
    <r>
      <rPr>
        <b/>
        <sz val="11"/>
        <color theme="1"/>
        <rFont val="Avenir Next LT Pro"/>
        <family val="2"/>
        <charset val="238"/>
      </rPr>
      <t xml:space="preserve">2) </t>
    </r>
    <r>
      <rPr>
        <sz val="11"/>
        <color theme="1"/>
        <rFont val="Avenir Next LT Pro"/>
        <family val="2"/>
        <charset val="238"/>
      </rPr>
      <t>Vyvinout technologii, která jednak využívá digestát jako živné médium pro pěstování mikrořas a jednak využívá v maximální možné míře dekontaminačních schopností mikrořas pro rozklad výše uvedených kontaminantů.</t>
    </r>
  </si>
  <si>
    <t>Doba zdržení</t>
  </si>
  <si>
    <t>Velikost fermentoru</t>
  </si>
  <si>
    <t>Teplota fermentace</t>
  </si>
  <si>
    <t>pH</t>
  </si>
  <si>
    <t>Způsob míchání</t>
  </si>
  <si>
    <t>Odvodňění digestátu</t>
  </si>
  <si>
    <t>Substrát</t>
  </si>
  <si>
    <t>Sušina</t>
  </si>
  <si>
    <t>[d]</t>
  </si>
  <si>
    <t>[°C]</t>
  </si>
  <si>
    <t>[NE/ANO]</t>
  </si>
  <si>
    <t>[%]</t>
  </si>
  <si>
    <t>bioplynem a čerpadlem</t>
  </si>
  <si>
    <t>ANO (odstředivka)</t>
  </si>
  <si>
    <t>směs primárního a aktivovaného kalu</t>
  </si>
  <si>
    <t>zemědělská</t>
  </si>
  <si>
    <t>mechanické/hydraulické</t>
  </si>
  <si>
    <t>3 x primár, 3 x vrtule a 3 x sekundár, 2 x vrtule</t>
  </si>
  <si>
    <t>NE</t>
  </si>
  <si>
    <t>bioplynem</t>
  </si>
  <si>
    <t>ANO (dekantační odstředivky)</t>
  </si>
  <si>
    <t>směs primárního a aktivovaného kalu, příležitostně externí substrát</t>
  </si>
  <si>
    <t>žádné</t>
  </si>
  <si>
    <t>ANO (kanálkové jímání perkolátu)</t>
  </si>
  <si>
    <t>1-pevná</t>
  </si>
  <si>
    <t>2-kapalná</t>
  </si>
  <si>
    <t>2-pevná</t>
  </si>
  <si>
    <t>3-kapalná</t>
  </si>
  <si>
    <t>3-pevná</t>
  </si>
  <si>
    <t>4-kapalná</t>
  </si>
  <si>
    <t>4-pevná</t>
  </si>
  <si>
    <t>5-kapalná</t>
  </si>
  <si>
    <t>5-pevná</t>
  </si>
  <si>
    <t>6-kapalná</t>
  </si>
  <si>
    <t>6-pevná</t>
  </si>
  <si>
    <t>7-kapalná</t>
  </si>
  <si>
    <t>7-pevná</t>
  </si>
  <si>
    <t>8-kapalná</t>
  </si>
  <si>
    <t>8-pevná</t>
  </si>
  <si>
    <t>9-kapalná</t>
  </si>
  <si>
    <t>9-pevná</t>
  </si>
  <si>
    <t>Bioplynová stanice (BPS)</t>
  </si>
  <si>
    <t>mokrá fermentace</t>
  </si>
  <si>
    <t>suchá fermentace</t>
  </si>
  <si>
    <t>digestát</t>
  </si>
  <si>
    <t>fermentát</t>
  </si>
  <si>
    <t>–</t>
  </si>
  <si>
    <t>2 400 + 2 400 (dofermentor)</t>
  </si>
  <si>
    <t>3 400 + 2 400 (dofermentor)</t>
  </si>
  <si>
    <t>6 x 2 200</t>
  </si>
  <si>
    <t>36–39</t>
  </si>
  <si>
    <t>44–46</t>
  </si>
  <si>
    <t>51–52</t>
  </si>
  <si>
    <t>50–55</t>
  </si>
  <si>
    <t>[–]</t>
  </si>
  <si>
    <t>7,0–7,2</t>
  </si>
  <si>
    <t>Číslo</t>
  </si>
  <si>
    <t>mechanické (3 míchadla s vrtulí 3 m 8 h/d, dofermentor 2 míchadla 2 h/d)</t>
  </si>
  <si>
    <t>mechanické (6 míchadel s vrtulí 3 m 8 h/d, dofermentor 2 míchadla 2 h/d)</t>
  </si>
  <si>
    <t>2 x 1 250</t>
  </si>
  <si>
    <t>2 x 5 000</t>
  </si>
  <si>
    <t>ANO (pouze při stlaní cca 50 %, šnekový separátor)</t>
  </si>
  <si>
    <t>kejda prasat, kukuřice</t>
  </si>
  <si>
    <t>kejda skotu, hnůj, zbytky krmiv, odpady z výroby, kukuřice</t>
  </si>
  <si>
    <t>kejda skotu, kukuřice</t>
  </si>
  <si>
    <r>
      <t>tekutá kravská kejda 50 m</t>
    </r>
    <r>
      <rPr>
        <vertAlign val="superscript"/>
        <sz val="11"/>
        <color theme="1"/>
        <rFont val="Avenir Next LT Pro"/>
        <family val="2"/>
        <charset val="238"/>
      </rPr>
      <t>3</t>
    </r>
    <r>
      <rPr>
        <sz val="11"/>
        <color theme="1"/>
        <rFont val="Avenir Next LT Pro"/>
        <family val="2"/>
        <charset val="238"/>
      </rPr>
      <t>/d, pevný substrát 
20 m3/d (kukuřičná siláž 70 %, travní senáž 30 %)</t>
    </r>
  </si>
  <si>
    <t>33 % kukuřice, 33 % siláž a senáž, 33 % BRKO, když je, přidává se kravský, příp. koňský hnůj</t>
  </si>
  <si>
    <t>tekutá kravská kejda 50 m3/d, pevný substrát
28 t/d (80 % senáž, 20 % kukuřiční siláž, 15 % jádro)</t>
  </si>
  <si>
    <t>8,5–9,0</t>
  </si>
  <si>
    <r>
      <t>[m</t>
    </r>
    <r>
      <rPr>
        <b/>
        <vertAlign val="superscript"/>
        <sz val="11"/>
        <color theme="0"/>
        <rFont val="Avenir Next LT Pro"/>
        <family val="2"/>
        <charset val="238"/>
      </rPr>
      <t>3</t>
    </r>
    <r>
      <rPr>
        <b/>
        <sz val="11"/>
        <color theme="0"/>
        <rFont val="Avenir Next LT Pro"/>
        <family val="2"/>
        <charset val="238"/>
      </rPr>
      <t>]</t>
    </r>
  </si>
  <si>
    <t>hydraulické/pneumatické (bioplynem)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</si>
</sst>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11" x14ac:knownFonts="1">
    <font>
      <sz val="11"/>
      <color theme="1"/>
      <name val="Aptos Narrow"/>
      <family val="2"/>
      <charset val="238"/>
      <scheme val="minor"/>
    </font>
    <font>
      <b/>
      <sz val="11"/>
      <color theme="1"/>
      <name val="Avenir Next LT Pro"/>
      <family val="2"/>
      <charset val="238"/>
    </font>
    <font>
      <b/>
      <sz val="11"/>
      <color theme="0"/>
      <name val="Avenir Next LT Pro"/>
      <family val="2"/>
      <charset val="238"/>
    </font>
    <font>
      <sz val="11"/>
      <color theme="1"/>
      <name val="Avenir Next LT Pro"/>
      <family val="2"/>
      <charset val="238"/>
    </font>
    <font>
      <sz val="11"/>
      <color theme="1"/>
      <name val="Aptos Narrow"/>
      <family val="2"/>
      <scheme val="minor"/>
    </font>
    <font>
      <sz val="11"/>
      <color indexed="8"/>
      <name val="Avenir Next LT Pro"/>
      <family val="2"/>
      <charset val="238"/>
    </font>
    <font>
      <sz val="11"/>
      <color rgb="FF000000"/>
      <name val="Avenir Next LT Pro"/>
      <family val="2"/>
      <charset val="238"/>
    </font>
    <font>
      <b/>
      <sz val="15"/>
      <color theme="1"/>
      <name val="Avenir Next LT Pro"/>
      <family val="2"/>
      <charset val="238"/>
    </font>
    <font>
      <b/>
      <sz val="20"/>
      <color theme="1"/>
      <name val="Avenir Next LT Pro"/>
      <family val="2"/>
      <charset val="238"/>
    </font>
    <font>
      <vertAlign val="superscript"/>
      <sz val="11"/>
      <color theme="1"/>
      <name val="Avenir Next LT Pro"/>
      <family val="2"/>
      <charset val="238"/>
    </font>
    <font>
      <b/>
      <vertAlign val="superscript"/>
      <sz val="11"/>
      <color theme="0"/>
      <name val="Avenir Next LT Pro"/>
      <family val="2"/>
      <charset val="238"/>
    </font>
  </fonts>
  <fills count="7">
    <fill>
      <patternFill patternType="none"/>
    </fill>
    <fill>
      <patternFill patternType="gray125"/>
    </fill>
    <fill>
      <patternFill patternType="solid">
        <fgColor rgb="FF004CAB"/>
        <bgColor indexed="64"/>
      </patternFill>
    </fill>
    <fill>
      <patternFill patternType="solid">
        <fgColor theme="0"/>
        <bgColor indexed="64"/>
      </patternFill>
    </fill>
    <fill>
      <patternFill patternType="solid">
        <fgColor rgb="FFA9A9A9"/>
        <bgColor indexed="64"/>
      </patternFill>
    </fill>
    <fill>
      <patternFill patternType="solid">
        <fgColor rgb="FFE2E2E2"/>
        <bgColor indexed="64"/>
      </patternFill>
    </fill>
    <fill>
      <patternFill patternType="solid">
        <fgColor rgb="FFD60033"/>
        <bgColor indexed="64"/>
      </patternFill>
    </fill>
  </fills>
  <borders count="28">
    <border>
      <left/>
      <right/>
      <top/>
      <bottom/>
      <diagonal/>
    </border>
    <border>
      <left/>
      <right/>
      <top style="thin">
        <color theme="1"/>
      </top>
      <bottom style="thin">
        <color theme="1"/>
      </bottom>
      <diagonal/>
    </border>
    <border>
      <left style="thin">
        <color theme="0"/>
      </left>
      <right style="thin">
        <color theme="0"/>
      </right>
      <top style="thin">
        <color theme="0"/>
      </top>
      <bottom style="thin">
        <color theme="0"/>
      </bottom>
      <diagonal/>
    </border>
    <border>
      <left style="thin">
        <color theme="1"/>
      </left>
      <right style="thin">
        <color theme="0"/>
      </right>
      <top style="thin">
        <color theme="1"/>
      </top>
      <bottom style="thin">
        <color theme="1"/>
      </bottom>
      <diagonal/>
    </border>
    <border>
      <left/>
      <right style="thin">
        <color theme="0"/>
      </right>
      <top style="thin">
        <color theme="1"/>
      </top>
      <bottom style="thin">
        <color theme="1"/>
      </bottom>
      <diagonal/>
    </border>
    <border>
      <left style="thin">
        <color theme="0"/>
      </left>
      <right style="thin">
        <color theme="0"/>
      </right>
      <top style="thin">
        <color theme="0"/>
      </top>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theme="1"/>
      </left>
      <right/>
      <top style="thin">
        <color theme="1"/>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4" fillId="0" borderId="0"/>
  </cellStyleXfs>
  <cellXfs count="97">
    <xf numFmtId="0" fontId="0" fillId="0" borderId="0" xfId="0"/>
    <xf numFmtId="0" fontId="1" fillId="0" borderId="0" xfId="0" applyFont="1" applyAlignment="1">
      <alignment horizontal="center"/>
    </xf>
    <xf numFmtId="0" fontId="1" fillId="0" borderId="1" xfId="0" applyFont="1" applyBorder="1" applyAlignment="1">
      <alignment horizontal="center"/>
    </xf>
    <xf numFmtId="0" fontId="2" fillId="2" borderId="2" xfId="0" applyFont="1" applyFill="1" applyBorder="1" applyAlignment="1">
      <alignment horizontal="center" vertical="center"/>
    </xf>
    <xf numFmtId="0" fontId="3" fillId="0" borderId="0" xfId="0" applyFont="1"/>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1" applyFont="1" applyFill="1" applyBorder="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164" fontId="5" fillId="0" borderId="8" xfId="0" applyNumberFormat="1" applyFont="1" applyBorder="1" applyAlignment="1">
      <alignment horizontal="right"/>
    </xf>
    <xf numFmtId="0" fontId="3" fillId="0" borderId="7" xfId="0" applyFont="1" applyBorder="1"/>
    <xf numFmtId="164" fontId="3" fillId="0" borderId="7" xfId="0" applyNumberFormat="1" applyFont="1" applyBorder="1"/>
    <xf numFmtId="164" fontId="5" fillId="0" borderId="7" xfId="0" applyNumberFormat="1" applyFont="1" applyBorder="1" applyAlignment="1">
      <alignment horizontal="right"/>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164" fontId="5" fillId="0" borderId="10" xfId="0" applyNumberFormat="1" applyFont="1" applyBorder="1" applyAlignment="1">
      <alignment horizontal="right"/>
    </xf>
    <xf numFmtId="0" fontId="3" fillId="0" borderId="10" xfId="0" applyFont="1" applyBorder="1"/>
    <xf numFmtId="164" fontId="3" fillId="0" borderId="10" xfId="0" applyNumberFormat="1" applyFont="1" applyBorder="1"/>
    <xf numFmtId="0" fontId="2" fillId="0" borderId="0" xfId="1" applyFont="1" applyAlignment="1">
      <alignment horizontal="center" vertical="center"/>
    </xf>
    <xf numFmtId="0" fontId="2" fillId="2" borderId="2" xfId="1" applyFont="1" applyFill="1" applyBorder="1" applyAlignment="1">
      <alignment horizontal="center" vertical="center"/>
    </xf>
    <xf numFmtId="0" fontId="3" fillId="0" borderId="0" xfId="1" applyFont="1" applyAlignment="1">
      <alignment vertical="center"/>
    </xf>
    <xf numFmtId="0" fontId="2" fillId="2" borderId="0" xfId="1" applyFont="1" applyFill="1" applyAlignment="1">
      <alignment horizontal="center" vertical="center"/>
    </xf>
    <xf numFmtId="0" fontId="2" fillId="2" borderId="12" xfId="1" applyFont="1" applyFill="1" applyBorder="1" applyAlignment="1">
      <alignment horizontal="center" vertical="center"/>
    </xf>
    <xf numFmtId="0" fontId="6" fillId="0" borderId="13" xfId="1" applyFont="1" applyBorder="1" applyAlignment="1">
      <alignment horizontal="center" vertical="center" wrapText="1"/>
    </xf>
    <xf numFmtId="164" fontId="6" fillId="0" borderId="13" xfId="1" applyNumberFormat="1" applyFont="1" applyBorder="1" applyAlignment="1">
      <alignment horizontal="right"/>
    </xf>
    <xf numFmtId="164" fontId="6" fillId="0" borderId="14" xfId="1" applyNumberFormat="1" applyFont="1" applyBorder="1" applyAlignment="1">
      <alignment horizontal="right"/>
    </xf>
    <xf numFmtId="0" fontId="3" fillId="0" borderId="7" xfId="1" applyFont="1" applyBorder="1"/>
    <xf numFmtId="164" fontId="3" fillId="0" borderId="7" xfId="1" applyNumberFormat="1" applyFont="1" applyBorder="1"/>
    <xf numFmtId="0" fontId="3" fillId="0" borderId="0" xfId="1" applyFont="1"/>
    <xf numFmtId="0" fontId="6" fillId="0" borderId="15" xfId="1" applyFont="1" applyBorder="1" applyAlignment="1">
      <alignment horizontal="center" vertical="center" wrapText="1"/>
    </xf>
    <xf numFmtId="164" fontId="6" fillId="0" borderId="15" xfId="1" applyNumberFormat="1" applyFont="1" applyBorder="1" applyAlignment="1">
      <alignment horizontal="right"/>
    </xf>
    <xf numFmtId="164" fontId="6" fillId="0" borderId="16" xfId="1" applyNumberFormat="1" applyFont="1" applyBorder="1" applyAlignment="1">
      <alignment horizontal="right"/>
    </xf>
    <xf numFmtId="0" fontId="6" fillId="0" borderId="17" xfId="1" applyFont="1" applyBorder="1" applyAlignment="1">
      <alignment horizontal="center" vertical="center" wrapText="1"/>
    </xf>
    <xf numFmtId="164" fontId="6" fillId="0" borderId="17" xfId="1" applyNumberFormat="1" applyFont="1" applyBorder="1" applyAlignment="1">
      <alignment horizontal="right"/>
    </xf>
    <xf numFmtId="164" fontId="6" fillId="0" borderId="18" xfId="1" applyNumberFormat="1" applyFont="1" applyBorder="1" applyAlignment="1">
      <alignment horizontal="right"/>
    </xf>
    <xf numFmtId="0" fontId="6" fillId="0" borderId="10" xfId="1" applyFont="1" applyBorder="1" applyAlignment="1">
      <alignment horizontal="center" vertical="center" wrapText="1"/>
    </xf>
    <xf numFmtId="164" fontId="6" fillId="0" borderId="10" xfId="1" applyNumberFormat="1" applyFont="1" applyBorder="1" applyAlignment="1">
      <alignment horizontal="right"/>
    </xf>
    <xf numFmtId="164" fontId="6" fillId="0" borderId="19" xfId="1" applyNumberFormat="1" applyFont="1" applyBorder="1" applyAlignment="1">
      <alignment horizontal="right"/>
    </xf>
    <xf numFmtId="0" fontId="3" fillId="0" borderId="10" xfId="1" applyFont="1" applyBorder="1"/>
    <xf numFmtId="164" fontId="3" fillId="0" borderId="10" xfId="1" applyNumberFormat="1" applyFont="1" applyBorder="1"/>
    <xf numFmtId="0" fontId="6" fillId="0" borderId="0" xfId="1" applyFont="1" applyAlignment="1">
      <alignment horizontal="center" vertical="center" wrapText="1"/>
    </xf>
    <xf numFmtId="164" fontId="6" fillId="0" borderId="0" xfId="1" applyNumberFormat="1" applyFont="1" applyAlignment="1">
      <alignment horizontal="right"/>
    </xf>
    <xf numFmtId="0" fontId="2" fillId="2" borderId="2" xfId="1" applyFont="1" applyFill="1" applyBorder="1" applyAlignment="1">
      <alignment horizontal="center"/>
    </xf>
    <xf numFmtId="0" fontId="2" fillId="2" borderId="2" xfId="1" applyFont="1" applyFill="1" applyBorder="1"/>
    <xf numFmtId="164" fontId="2" fillId="2" borderId="2" xfId="1" applyNumberFormat="1" applyFont="1" applyFill="1" applyBorder="1" applyAlignment="1">
      <alignment horizontal="right"/>
    </xf>
    <xf numFmtId="0" fontId="2" fillId="2" borderId="2" xfId="0" applyFont="1" applyFill="1" applyBorder="1" applyAlignment="1">
      <alignment vertical="center"/>
    </xf>
    <xf numFmtId="164" fontId="2" fillId="2" borderId="2" xfId="0" applyNumberFormat="1" applyFont="1" applyFill="1" applyBorder="1" applyAlignment="1">
      <alignment vertical="center"/>
    </xf>
    <xf numFmtId="0" fontId="3" fillId="3" borderId="18" xfId="0" applyFont="1" applyFill="1" applyBorder="1"/>
    <xf numFmtId="0" fontId="3" fillId="3" borderId="20" xfId="0" applyFont="1" applyFill="1" applyBorder="1"/>
    <xf numFmtId="0" fontId="7" fillId="3" borderId="20" xfId="0" applyFont="1" applyFill="1" applyBorder="1" applyAlignment="1">
      <alignment vertical="center" wrapText="1"/>
    </xf>
    <xf numFmtId="0" fontId="8" fillId="0" borderId="0" xfId="0" applyFont="1" applyAlignment="1">
      <alignment vertical="center" wrapText="1"/>
    </xf>
    <xf numFmtId="0" fontId="7" fillId="0" borderId="0" xfId="0" applyFont="1" applyAlignment="1">
      <alignment wrapText="1"/>
    </xf>
    <xf numFmtId="0" fontId="1" fillId="0" borderId="0" xfId="0" applyFont="1" applyAlignment="1">
      <alignment wrapText="1"/>
    </xf>
    <xf numFmtId="0" fontId="7" fillId="0" borderId="0" xfId="0" applyFont="1" applyAlignment="1">
      <alignment vertical="center" wrapText="1"/>
    </xf>
    <xf numFmtId="0" fontId="3" fillId="3" borderId="14" xfId="0" applyFont="1" applyFill="1" applyBorder="1" applyAlignment="1">
      <alignment horizontal="left"/>
    </xf>
    <xf numFmtId="0" fontId="3" fillId="3" borderId="22" xfId="0" applyFont="1" applyFill="1" applyBorder="1"/>
    <xf numFmtId="0" fontId="3" fillId="0" borderId="0" xfId="0" applyFont="1" applyAlignment="1">
      <alignment vertical="center"/>
    </xf>
    <xf numFmtId="0" fontId="3" fillId="0" borderId="0" xfId="0" applyFont="1" applyAlignment="1">
      <alignment horizontal="left"/>
    </xf>
    <xf numFmtId="0" fontId="3" fillId="0" borderId="0" xfId="0" applyFont="1" applyAlignment="1">
      <alignment horizontal="center" vertical="center"/>
    </xf>
    <xf numFmtId="0" fontId="1" fillId="4" borderId="18" xfId="0" applyFont="1" applyFill="1" applyBorder="1" applyAlignment="1">
      <alignment vertical="center"/>
    </xf>
    <xf numFmtId="0" fontId="1" fillId="4" borderId="20" xfId="0" applyFont="1" applyFill="1" applyBorder="1" applyAlignment="1">
      <alignment vertical="center"/>
    </xf>
    <xf numFmtId="0" fontId="1" fillId="4" borderId="21" xfId="0" applyFont="1" applyFill="1" applyBorder="1" applyAlignment="1">
      <alignment vertical="center"/>
    </xf>
    <xf numFmtId="0" fontId="3" fillId="0" borderId="15" xfId="0" applyFont="1" applyBorder="1" applyAlignment="1">
      <alignment horizontal="center" vertical="center" wrapText="1"/>
    </xf>
    <xf numFmtId="0" fontId="3" fillId="0" borderId="15" xfId="0" applyFont="1" applyBorder="1" applyAlignment="1">
      <alignment horizontal="center" vertical="center"/>
    </xf>
    <xf numFmtId="165" fontId="3" fillId="0" borderId="15" xfId="0" applyNumberFormat="1" applyFont="1" applyBorder="1" applyAlignment="1">
      <alignment horizontal="center" vertical="center" wrapText="1"/>
    </xf>
    <xf numFmtId="0" fontId="3" fillId="0" borderId="13" xfId="0"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2" fontId="3" fillId="0" borderId="13" xfId="0" applyNumberFormat="1" applyFont="1" applyBorder="1" applyAlignment="1">
      <alignment horizontal="center" vertical="center" wrapText="1"/>
    </xf>
    <xf numFmtId="0" fontId="2" fillId="6" borderId="2" xfId="0" applyFont="1" applyFill="1" applyBorder="1" applyAlignment="1">
      <alignment horizontal="center" vertical="center" wrapText="1"/>
    </xf>
    <xf numFmtId="0" fontId="1" fillId="4" borderId="16" xfId="0" applyFont="1" applyFill="1" applyBorder="1" applyAlignment="1">
      <alignment horizontal="left" vertical="center"/>
    </xf>
    <xf numFmtId="0" fontId="1" fillId="4" borderId="24" xfId="0" applyFont="1" applyFill="1" applyBorder="1" applyAlignment="1">
      <alignment horizontal="left" vertical="center"/>
    </xf>
    <xf numFmtId="0" fontId="1" fillId="4" borderId="25" xfId="0" applyFont="1" applyFill="1" applyBorder="1" applyAlignment="1">
      <alignment horizontal="left" vertical="center"/>
    </xf>
    <xf numFmtId="0" fontId="3" fillId="5" borderId="15" xfId="0" applyFont="1" applyFill="1" applyBorder="1" applyAlignment="1">
      <alignment horizontal="justify" vertical="center" wrapText="1"/>
    </xf>
    <xf numFmtId="0" fontId="3" fillId="5" borderId="18" xfId="0" applyFont="1" applyFill="1" applyBorder="1" applyAlignment="1">
      <alignment horizontal="justify" vertical="center" wrapText="1"/>
    </xf>
    <xf numFmtId="0" fontId="3" fillId="5" borderId="20" xfId="0" applyFont="1" applyFill="1" applyBorder="1" applyAlignment="1">
      <alignment horizontal="justify" vertical="center" wrapText="1"/>
    </xf>
    <xf numFmtId="0" fontId="3" fillId="5" borderId="21" xfId="0" applyFont="1" applyFill="1" applyBorder="1" applyAlignment="1">
      <alignment horizontal="justify" vertical="center" wrapText="1"/>
    </xf>
    <xf numFmtId="0" fontId="3" fillId="5" borderId="26" xfId="0" applyFont="1" applyFill="1" applyBorder="1" applyAlignment="1">
      <alignment horizontal="justify" vertical="center" wrapText="1"/>
    </xf>
    <xf numFmtId="0" fontId="3" fillId="5" borderId="0" xfId="0" applyFont="1" applyFill="1" applyAlignment="1">
      <alignment horizontal="justify" vertical="center" wrapText="1"/>
    </xf>
    <xf numFmtId="0" fontId="3" fillId="5" borderId="27" xfId="0" applyFont="1" applyFill="1" applyBorder="1" applyAlignment="1">
      <alignment horizontal="justify" vertical="center" wrapText="1"/>
    </xf>
    <xf numFmtId="0" fontId="3" fillId="5" borderId="14" xfId="0" applyFont="1" applyFill="1" applyBorder="1" applyAlignment="1">
      <alignment horizontal="justify" vertical="center" wrapText="1"/>
    </xf>
    <xf numFmtId="0" fontId="3" fillId="5" borderId="22" xfId="0" applyFont="1" applyFill="1" applyBorder="1" applyAlignment="1">
      <alignment horizontal="justify" vertical="center" wrapText="1"/>
    </xf>
    <xf numFmtId="0" fontId="3" fillId="5" borderId="23" xfId="0" applyFont="1" applyFill="1" applyBorder="1" applyAlignment="1">
      <alignment horizontal="justify" vertical="center" wrapText="1"/>
    </xf>
    <xf numFmtId="0" fontId="1" fillId="4" borderId="15" xfId="0" applyFont="1" applyFill="1" applyBorder="1" applyAlignment="1">
      <alignment horizontal="left" vertical="center"/>
    </xf>
    <xf numFmtId="0" fontId="3" fillId="5" borderId="16" xfId="0" applyFont="1" applyFill="1" applyBorder="1" applyAlignment="1">
      <alignment horizontal="left" vertical="center"/>
    </xf>
    <xf numFmtId="0" fontId="3" fillId="5" borderId="24" xfId="0" applyFont="1" applyFill="1" applyBorder="1" applyAlignment="1">
      <alignment horizontal="left" vertical="center"/>
    </xf>
    <xf numFmtId="0" fontId="3" fillId="5" borderId="25" xfId="0" applyFont="1" applyFill="1" applyBorder="1" applyAlignment="1">
      <alignment horizontal="left" vertical="center"/>
    </xf>
    <xf numFmtId="0" fontId="8" fillId="3" borderId="2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2" fillId="6" borderId="2" xfId="0" applyFont="1" applyFill="1" applyBorder="1" applyAlignment="1">
      <alignment horizontal="center" vertical="center" wrapText="1"/>
    </xf>
    <xf numFmtId="0" fontId="3" fillId="0" borderId="15" xfId="0" applyFont="1" applyBorder="1" applyAlignment="1">
      <alignment horizontal="center" vertical="center" wrapText="1"/>
    </xf>
    <xf numFmtId="0" fontId="2" fillId="2" borderId="2" xfId="0" applyFont="1" applyFill="1" applyBorder="1" applyAlignment="1">
      <alignment horizontal="center" vertical="center"/>
    </xf>
    <xf numFmtId="0" fontId="2" fillId="2" borderId="11" xfId="1" applyFont="1" applyFill="1" applyBorder="1" applyAlignment="1">
      <alignment horizontal="center" vertical="center"/>
    </xf>
    <xf numFmtId="0" fontId="2" fillId="2" borderId="2" xfId="1" applyFont="1" applyFill="1" applyBorder="1" applyAlignment="1">
      <alignment horizontal="center" vertical="center"/>
    </xf>
  </cellXfs>
  <cellStyles count="2">
    <cellStyle name="Normální" xfId="0" builtinId="0"/>
    <cellStyle name="Normální 2" xfId="1" xr:uid="{7355C45F-80ED-4211-941B-61A9FA060070}"/>
  </cellStyles>
  <dxfs count="62">
    <dxf>
      <font>
        <b val="0"/>
        <i val="0"/>
        <strike val="0"/>
        <condense val="0"/>
        <extend val="0"/>
        <outline val="0"/>
        <shadow val="0"/>
        <u val="none"/>
        <vertAlign val="baseline"/>
        <sz val="11"/>
        <color theme="1"/>
        <name val="Avenir Next LT Pro"/>
        <family val="2"/>
        <charset val="238"/>
        <scheme val="none"/>
      </font>
      <numFmt numFmtId="164" formatCode="0.000"/>
      <fill>
        <patternFill patternType="none">
          <fgColor indexed="64"/>
          <bgColor indexed="65"/>
        </patternFill>
      </fill>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venir Next LT Pro"/>
        <family val="2"/>
        <charset val="238"/>
        <scheme val="none"/>
      </font>
      <numFmt numFmtId="164" formatCode="0.000"/>
      <fill>
        <patternFill patternType="none">
          <fgColor indexed="64"/>
          <bgColor indexed="65"/>
        </patternFill>
      </fill>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venir Next LT Pro"/>
        <family val="2"/>
        <charset val="238"/>
        <scheme val="none"/>
      </font>
      <numFmt numFmtId="164" formatCode="0.000"/>
      <fill>
        <patternFill patternType="none">
          <fgColor indexed="64"/>
          <bgColor indexed="65"/>
        </patternFill>
      </fill>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venir Next LT Pro"/>
        <family val="2"/>
        <charset val="238"/>
        <scheme val="none"/>
      </font>
      <numFmt numFmtId="164" formatCode="0.000"/>
      <fill>
        <patternFill patternType="none">
          <fgColor indexed="64"/>
          <bgColor indexed="65"/>
        </patternFill>
      </fill>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venir Next LT Pro"/>
        <family val="2"/>
        <charset val="238"/>
        <scheme val="none"/>
      </font>
      <fill>
        <patternFill patternType="none">
          <fgColor indexed="64"/>
          <bgColor indexed="65"/>
        </patternFill>
      </fill>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numFmt numFmtId="164" formatCode="0.000"/>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11"/>
        <color rgb="FF000000"/>
        <name val="Avenir Next LT Pro"/>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vertical/>
        <horizontal/>
      </border>
    </dxf>
    <dxf>
      <border outline="0">
        <bottom style="thin">
          <color theme="1"/>
        </bottom>
      </border>
    </dxf>
    <dxf>
      <font>
        <b val="0"/>
        <i val="0"/>
        <strike val="0"/>
        <condense val="0"/>
        <extend val="0"/>
        <outline val="0"/>
        <shadow val="0"/>
        <u val="none"/>
        <vertAlign val="baseline"/>
        <sz val="11"/>
        <color theme="1"/>
        <name val="Avenir Next LT Pro"/>
        <family val="2"/>
        <charset val="238"/>
        <scheme val="none"/>
      </font>
      <fill>
        <patternFill patternType="none">
          <fgColor indexed="64"/>
          <bgColor indexed="65"/>
        </patternFill>
      </fill>
    </dxf>
    <dxf>
      <font>
        <b/>
        <i val="0"/>
        <strike val="0"/>
        <condense val="0"/>
        <extend val="0"/>
        <outline val="0"/>
        <shadow val="0"/>
        <u val="none"/>
        <vertAlign val="baseline"/>
        <sz val="11"/>
        <color theme="0"/>
        <name val="Avenir Next LT Pro"/>
        <family val="2"/>
        <charset val="238"/>
        <scheme val="none"/>
      </font>
      <fill>
        <patternFill patternType="solid">
          <fgColor indexed="64"/>
          <bgColor rgb="FF004CAB"/>
        </patternFill>
      </fill>
      <alignment horizontal="center" vertical="center" textRotation="0" wrapText="0" indent="0" justifyLastLine="0" shrinkToFit="0" readingOrder="0"/>
      <border diagonalUp="0" diagonalDown="0" outline="0">
        <left style="thin">
          <color theme="0"/>
        </left>
        <right style="thin">
          <color theme="0"/>
        </right>
        <top/>
        <bottom/>
      </border>
    </dxf>
    <dxf>
      <font>
        <b val="0"/>
        <i val="0"/>
        <strike val="0"/>
        <condense val="0"/>
        <extend val="0"/>
        <outline val="0"/>
        <shadow val="0"/>
        <u val="none"/>
        <vertAlign val="baseline"/>
        <sz val="11"/>
        <color theme="1"/>
        <name val="Avenir Next LT Pro"/>
        <family val="2"/>
        <charset val="238"/>
        <scheme val="none"/>
      </font>
      <numFmt numFmtId="164" formatCode="0.00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venir Next LT Pro"/>
        <family val="2"/>
        <charset val="238"/>
        <scheme val="none"/>
      </font>
      <numFmt numFmtId="164" formatCode="0.00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venir Next LT Pro"/>
        <family val="2"/>
        <charset val="238"/>
        <scheme val="none"/>
      </font>
      <numFmt numFmtId="164" formatCode="0.00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venir Next LT Pro"/>
        <family val="2"/>
        <charset val="238"/>
        <scheme val="none"/>
      </font>
      <numFmt numFmtId="164" formatCode="0.00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theme="1"/>
        <name val="Avenir Next LT Pro"/>
        <family val="2"/>
        <charset val="238"/>
        <scheme val="none"/>
      </font>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numFmt numFmtId="164" formatCode="0.000"/>
      <alignment horizontal="right" vertical="bottom" textRotation="0" wrapText="0"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style="thin">
          <color theme="1"/>
        </left>
        <right style="thin">
          <color theme="1"/>
        </right>
        <top style="thin">
          <color theme="1"/>
        </top>
        <bottom style="thin">
          <color theme="1"/>
        </bottom>
        <vertical/>
        <horizontal/>
      </border>
    </dxf>
    <dxf>
      <font>
        <b val="0"/>
        <i val="0"/>
        <strike val="0"/>
        <condense val="0"/>
        <extend val="0"/>
        <outline val="0"/>
        <shadow val="0"/>
        <u val="none"/>
        <vertAlign val="baseline"/>
        <sz val="11"/>
        <color indexed="8"/>
        <name val="Avenir Next LT Pro"/>
        <family val="2"/>
        <charset val="238"/>
        <scheme val="none"/>
      </font>
      <fill>
        <patternFill patternType="none">
          <fgColor indexed="64"/>
          <bgColor indexed="65"/>
        </patternFill>
      </fill>
      <alignment horizontal="center" vertical="center" textRotation="0" wrapText="1" indent="0" justifyLastLine="0" shrinkToFit="0" readingOrder="0"/>
      <border diagonalUp="0" diagonalDown="0">
        <left/>
        <right style="thin">
          <color theme="1"/>
        </right>
        <top style="thin">
          <color theme="1"/>
        </top>
        <bottom style="thin">
          <color theme="1"/>
        </bottom>
        <vertical/>
        <horizontal/>
      </border>
    </dxf>
    <dxf>
      <border outline="0">
        <left style="thin">
          <color theme="1"/>
        </left>
        <bottom style="thin">
          <color theme="1"/>
        </bottom>
      </border>
    </dxf>
    <dxf>
      <font>
        <b val="0"/>
        <i val="0"/>
        <strike val="0"/>
        <condense val="0"/>
        <extend val="0"/>
        <outline val="0"/>
        <shadow val="0"/>
        <u val="none"/>
        <vertAlign val="baseline"/>
        <sz val="11"/>
        <color theme="1"/>
        <name val="Avenir Next LT Pro"/>
        <family val="2"/>
        <charset val="238"/>
        <scheme val="none"/>
      </font>
    </dxf>
    <dxf>
      <font>
        <b/>
        <i val="0"/>
        <strike val="0"/>
        <condense val="0"/>
        <extend val="0"/>
        <outline val="0"/>
        <shadow val="0"/>
        <u val="none"/>
        <vertAlign val="baseline"/>
        <sz val="11"/>
        <color theme="0"/>
        <name val="Avenir Next LT Pro"/>
        <family val="2"/>
        <charset val="238"/>
        <scheme val="none"/>
      </font>
      <fill>
        <patternFill patternType="solid">
          <fgColor indexed="64"/>
          <bgColor rgb="FF004CAB"/>
        </patternFill>
      </fill>
      <alignment horizontal="center" vertical="center" textRotation="0" wrapText="0" indent="0" justifyLastLine="0" shrinkToFit="0" readingOrder="0"/>
      <border diagonalUp="0" diagonalDown="0" outline="0">
        <left style="thin">
          <color theme="0"/>
        </left>
        <right style="thin">
          <color theme="0"/>
        </right>
        <top/>
        <bottom/>
      </border>
    </dxf>
  </dxfs>
  <tableStyles count="0" defaultTableStyle="TableStyleMedium2" defaultPivotStyle="PivotStyleLight16"/>
  <colors>
    <mruColors>
      <color rgb="FFD60033"/>
      <color rgb="FF004C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209550</xdr:colOff>
      <xdr:row>0</xdr:row>
      <xdr:rowOff>123825</xdr:rowOff>
    </xdr:from>
    <xdr:to>
      <xdr:col>1</xdr:col>
      <xdr:colOff>146685</xdr:colOff>
      <xdr:row>1</xdr:row>
      <xdr:rowOff>266065</xdr:rowOff>
    </xdr:to>
    <xdr:pic>
      <xdr:nvPicPr>
        <xdr:cNvPr id="2" name="Obrázek 1">
          <a:extLst>
            <a:ext uri="{FF2B5EF4-FFF2-40B4-BE49-F238E27FC236}">
              <a16:creationId xmlns:a16="http://schemas.microsoft.com/office/drawing/2014/main" id="{7665659F-12AE-4BB5-B2B2-53C98617B30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23825"/>
          <a:ext cx="518160" cy="523240"/>
        </a:xfrm>
        <a:prstGeom prst="rect">
          <a:avLst/>
        </a:prstGeom>
        <a:noFill/>
      </xdr:spPr>
    </xdr:pic>
    <xdr:clientData/>
  </xdr:twoCellAnchor>
  <xdr:twoCellAnchor editAs="oneCell">
    <xdr:from>
      <xdr:col>1</xdr:col>
      <xdr:colOff>266523</xdr:colOff>
      <xdr:row>0</xdr:row>
      <xdr:rowOff>114477</xdr:rowOff>
    </xdr:from>
    <xdr:to>
      <xdr:col>4</xdr:col>
      <xdr:colOff>578457</xdr:colOff>
      <xdr:row>1</xdr:row>
      <xdr:rowOff>271642</xdr:rowOff>
    </xdr:to>
    <xdr:pic>
      <xdr:nvPicPr>
        <xdr:cNvPr id="3" name="image1.jpg">
          <a:extLst>
            <a:ext uri="{FF2B5EF4-FFF2-40B4-BE49-F238E27FC236}">
              <a16:creationId xmlns:a16="http://schemas.microsoft.com/office/drawing/2014/main" id="{40C83A4B-E91C-44BB-9130-6629A495AF8F}"/>
            </a:ext>
          </a:extLst>
        </xdr:cNvPr>
        <xdr:cNvPicPr>
          <a:picLocks noChangeAspect="1"/>
        </xdr:cNvPicPr>
      </xdr:nvPicPr>
      <xdr:blipFill rotWithShape="1">
        <a:blip xmlns:r="http://schemas.openxmlformats.org/officeDocument/2006/relationships" r:embed="rId2" cstate="print"/>
        <a:srcRect l="2228" t="11162" r="6042" b="8677"/>
        <a:stretch/>
      </xdr:blipFill>
      <xdr:spPr bwMode="auto">
        <a:xfrm>
          <a:off x="847548" y="114477"/>
          <a:ext cx="2055009" cy="538165"/>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P:\Environmental\Lab%20Prague\Project%20Department\_02.%20Lab\V&#221;VOJ%20METOD%20+%20LAB-WORK\2024_ANTIBIOTIKA\Nam&#283;&#345;en&#225;%20data\atb_quechers_2024_12_17%20&#8211;%20kopie.xlsm" TargetMode="External"/><Relationship Id="rId1" Type="http://schemas.openxmlformats.org/officeDocument/2006/relationships/externalLinkPath" Target="/Environmental/Lab%20Prague/Project%20Department/_02.%20Lab/V&#221;VOJ%20METOD%20+%20LAB-WORK/2024_ANTIBIOTIKA/Nam&#283;&#345;en&#225;%20data/atb_quechers_2024_12_17%20&#8211;%20kopi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ristroj1"/>
      <sheetName val="RU"/>
      <sheetName val="PCB-OIL"/>
      <sheetName val="Settings"/>
      <sheetName val="RU_FID03"/>
      <sheetName val="FID07"/>
      <sheetName val="FID08"/>
      <sheetName val="FID14"/>
      <sheetName val="FID15"/>
      <sheetName val="PCB"/>
      <sheetName val="PCB2"/>
      <sheetName val="CLARITY"/>
      <sheetName val="Analyst"/>
      <sheetName val="výsledky reportované"/>
      <sheetName val="Vyteznost"/>
      <sheetName val="Metody"/>
      <sheetName val="Pomer iontu"/>
      <sheetName val="PCB_faktory"/>
    </sheetNames>
    <sheetDataSet>
      <sheetData sheetId="0">
        <row r="3">
          <cell r="C3" t="str">
            <v>4-acetamidoantipyrine-D3</v>
          </cell>
          <cell r="D3" t="str">
            <v>Amoxicillin D4</v>
          </cell>
          <cell r="E3" t="str">
            <v>Atrazine D5</v>
          </cell>
          <cell r="F3" t="str">
            <v>Azithromycin D3</v>
          </cell>
          <cell r="G3" t="str">
            <v>Carbamazepine D10</v>
          </cell>
          <cell r="H3" t="str">
            <v>Carbendazim D4</v>
          </cell>
          <cell r="I3" t="str">
            <v>Ciprofloxacin D8</v>
          </cell>
          <cell r="J3" t="str">
            <v>Erythromycin D3</v>
          </cell>
          <cell r="K3" t="str">
            <v>Naproxen 13C D3</v>
          </cell>
          <cell r="L3" t="str">
            <v>Noreethindrone D6</v>
          </cell>
          <cell r="M3" t="str">
            <v>Penicillin G D7</v>
          </cell>
          <cell r="N3" t="str">
            <v>Sulfamethoxazole D4</v>
          </cell>
          <cell r="O3" t="str">
            <v>Tebuconazole D6</v>
          </cell>
          <cell r="P3" t="str">
            <v>Tetracycline D6</v>
          </cell>
          <cell r="Q3" t="str">
            <v>Amoxicillin</v>
          </cell>
          <cell r="R3" t="str">
            <v>Azithromycin</v>
          </cell>
          <cell r="S3" t="str">
            <v>Benzylpenicillin</v>
          </cell>
          <cell r="T3" t="str">
            <v>Ciprofloxacin</v>
          </cell>
          <cell r="U3" t="str">
            <v>Clarithromycin</v>
          </cell>
          <cell r="V3" t="str">
            <v>Clindamycin</v>
          </cell>
          <cell r="W3" t="str">
            <v>Cloxacillin</v>
          </cell>
          <cell r="X3" t="str">
            <v>Doxycycline</v>
          </cell>
          <cell r="Y3" t="str">
            <v>Enoxacin</v>
          </cell>
          <cell r="Z3" t="str">
            <v>Enrofloxacin</v>
          </cell>
          <cell r="AA3" t="str">
            <v>Erythromycin</v>
          </cell>
          <cell r="AB3" t="str">
            <v>Flumequine</v>
          </cell>
          <cell r="AC3" t="str">
            <v>Chloramphenicol</v>
          </cell>
          <cell r="AD3" t="str">
            <v>Chlortetracycline</v>
          </cell>
          <cell r="AE3" t="str">
            <v>Lincomycin</v>
          </cell>
          <cell r="AF3" t="str">
            <v>Lomefloxacin</v>
          </cell>
          <cell r="AG3" t="str">
            <v>Metacycline</v>
          </cell>
          <cell r="AH3" t="str">
            <v>Metronidazole</v>
          </cell>
          <cell r="AI3" t="str">
            <v>Nalidixic Acid</v>
          </cell>
          <cell r="AJ3" t="str">
            <v>N-desmethylazithromycin</v>
          </cell>
          <cell r="AK3" t="str">
            <v>Norfloxacin</v>
          </cell>
          <cell r="AL3" t="str">
            <v>Ofloxacin</v>
          </cell>
          <cell r="AM3" t="str">
            <v>Ormetoprim</v>
          </cell>
          <cell r="AN3" t="str">
            <v>Ornidazole</v>
          </cell>
          <cell r="AO3" t="str">
            <v>Oxolinic Acid</v>
          </cell>
          <cell r="AP3" t="str">
            <v>Oxytetracycline</v>
          </cell>
          <cell r="AQ3" t="str">
            <v>Roxithromycin</v>
          </cell>
          <cell r="AR3" t="str">
            <v>Sarafloxacin</v>
          </cell>
          <cell r="AS3" t="str">
            <v>Sulfadiazine</v>
          </cell>
          <cell r="AT3" t="str">
            <v>Sulfadimethoxime</v>
          </cell>
          <cell r="AU3" t="str">
            <v>Sulfadoxine</v>
          </cell>
          <cell r="AV3" t="str">
            <v>Sulfachlorpyridazine</v>
          </cell>
          <cell r="AW3" t="str">
            <v>Sulfamerazine</v>
          </cell>
          <cell r="AX3" t="str">
            <v>Sulfamethazine</v>
          </cell>
          <cell r="AY3" t="str">
            <v>Sulfamethizole</v>
          </cell>
          <cell r="AZ3" t="str">
            <v>Sulfamethoxazole</v>
          </cell>
          <cell r="BA3" t="str">
            <v>Sulfamethoxypyridazine</v>
          </cell>
          <cell r="BB3" t="str">
            <v>Sulfamonomethoxine</v>
          </cell>
          <cell r="BC3" t="str">
            <v>Sulfamoxol</v>
          </cell>
          <cell r="BD3" t="str">
            <v>Sulfanilamide</v>
          </cell>
          <cell r="BE3" t="str">
            <v>Sulfapyridine</v>
          </cell>
          <cell r="BF3" t="str">
            <v>Sulfaquinoxaline</v>
          </cell>
          <cell r="BG3" t="str">
            <v>Sulfathiazole</v>
          </cell>
          <cell r="BH3" t="str">
            <v>Sulfisoxazole</v>
          </cell>
          <cell r="BI3" t="str">
            <v>Streptomycin</v>
          </cell>
          <cell r="BJ3" t="str">
            <v>Tetracycline</v>
          </cell>
          <cell r="BK3" t="str">
            <v>Tiamulin</v>
          </cell>
          <cell r="BL3" t="str">
            <v>Trimethoprim</v>
          </cell>
          <cell r="BM3" t="str">
            <v>Tylosin</v>
          </cell>
          <cell r="BN3" t="str">
            <v>Vancomycin</v>
          </cell>
          <cell r="BO3" t="str">
            <v>Clindamycin sulfoxide</v>
          </cell>
        </row>
        <row r="4">
          <cell r="B4" t="str">
            <v>1_VF</v>
          </cell>
        </row>
      </sheetData>
      <sheetData sheetId="1"/>
      <sheetData sheetId="2"/>
      <sheetData sheetId="3">
        <row r="3">
          <cell r="A3" t="str">
            <v>atb</v>
          </cell>
        </row>
      </sheetData>
      <sheetData sheetId="4"/>
      <sheetData sheetId="5"/>
      <sheetData sheetId="6"/>
      <sheetData sheetId="7"/>
      <sheetData sheetId="8"/>
      <sheetData sheetId="9"/>
      <sheetData sheetId="10"/>
      <sheetData sheetId="11">
        <row r="8">
          <cell r="B8" t="str">
            <v>REG</v>
          </cell>
        </row>
        <row r="9">
          <cell r="B9" t="str">
            <v>REG</v>
          </cell>
        </row>
        <row r="10">
          <cell r="B10" t="str">
            <v>REG</v>
          </cell>
        </row>
        <row r="11">
          <cell r="B11" t="str">
            <v>REG</v>
          </cell>
        </row>
        <row r="12">
          <cell r="B12" t="str">
            <v>REG</v>
          </cell>
        </row>
        <row r="13">
          <cell r="B13" t="str">
            <v>REG</v>
          </cell>
        </row>
        <row r="14">
          <cell r="B14" t="str">
            <v>REG</v>
          </cell>
        </row>
        <row r="15">
          <cell r="B15" t="str">
            <v>REG</v>
          </cell>
        </row>
        <row r="16">
          <cell r="B16" t="str">
            <v>REG</v>
          </cell>
        </row>
        <row r="17">
          <cell r="B17" t="str">
            <v>REG</v>
          </cell>
        </row>
        <row r="18">
          <cell r="B18" t="str">
            <v>REG</v>
          </cell>
        </row>
        <row r="19">
          <cell r="B19" t="str">
            <v>REG</v>
          </cell>
        </row>
        <row r="20">
          <cell r="B20" t="str">
            <v>REG</v>
          </cell>
        </row>
        <row r="21">
          <cell r="B21" t="str">
            <v>REG</v>
          </cell>
        </row>
        <row r="22">
          <cell r="B22" t="str">
            <v>REG</v>
          </cell>
        </row>
        <row r="23">
          <cell r="B23" t="str">
            <v>REG</v>
          </cell>
        </row>
        <row r="24">
          <cell r="B24" t="str">
            <v>REG</v>
          </cell>
        </row>
        <row r="25">
          <cell r="B25" t="str">
            <v>REG</v>
          </cell>
        </row>
        <row r="26">
          <cell r="B26" t="str">
            <v>REG</v>
          </cell>
        </row>
        <row r="27">
          <cell r="B27" t="str">
            <v>REG</v>
          </cell>
        </row>
        <row r="28">
          <cell r="B28" t="str">
            <v>REG</v>
          </cell>
        </row>
        <row r="29">
          <cell r="B29" t="str">
            <v>REG</v>
          </cell>
        </row>
        <row r="30">
          <cell r="B30" t="str">
            <v>REG</v>
          </cell>
        </row>
        <row r="31">
          <cell r="B31" t="str">
            <v>REG</v>
          </cell>
        </row>
        <row r="32">
          <cell r="B32" t="str">
            <v>STD</v>
          </cell>
        </row>
        <row r="33">
          <cell r="B33" t="str">
            <v>STD</v>
          </cell>
        </row>
        <row r="34">
          <cell r="B34" t="str">
            <v>STD</v>
          </cell>
        </row>
        <row r="35">
          <cell r="B35" t="str">
            <v>STD</v>
          </cell>
        </row>
        <row r="36">
          <cell r="B36" t="str">
            <v>STD</v>
          </cell>
        </row>
        <row r="37">
          <cell r="B37" t="str">
            <v>STD</v>
          </cell>
        </row>
        <row r="38">
          <cell r="B38" t="str">
            <v>STD</v>
          </cell>
        </row>
        <row r="39">
          <cell r="B39" t="str">
            <v>STD</v>
          </cell>
        </row>
        <row r="40">
          <cell r="B40" t="str">
            <v>STD</v>
          </cell>
        </row>
        <row r="43">
          <cell r="B43" t="str">
            <v>Analytik:</v>
          </cell>
        </row>
        <row r="44">
          <cell r="B44" t="str">
            <v>Datum:</v>
          </cell>
        </row>
        <row r="45">
          <cell r="B45" t="str">
            <v>-MB</v>
          </cell>
        </row>
        <row r="46">
          <cell r="B46" t="str">
            <v>Hodnoty zkopírovány</v>
          </cell>
        </row>
        <row r="49">
          <cell r="B49" t="str">
            <v>navážka (g)</v>
          </cell>
        </row>
        <row r="50">
          <cell r="B50">
            <v>2</v>
          </cell>
        </row>
        <row r="51">
          <cell r="B51">
            <v>2</v>
          </cell>
        </row>
        <row r="52">
          <cell r="B52">
            <v>2</v>
          </cell>
        </row>
        <row r="53">
          <cell r="B53">
            <v>2</v>
          </cell>
        </row>
        <row r="54">
          <cell r="B54">
            <v>2</v>
          </cell>
        </row>
        <row r="55">
          <cell r="B55">
            <v>2</v>
          </cell>
        </row>
        <row r="56">
          <cell r="B56">
            <v>2</v>
          </cell>
        </row>
        <row r="57">
          <cell r="B57">
            <v>2</v>
          </cell>
        </row>
        <row r="58">
          <cell r="B58">
            <v>2</v>
          </cell>
        </row>
        <row r="59">
          <cell r="B59">
            <v>2</v>
          </cell>
        </row>
        <row r="60">
          <cell r="B60">
            <v>2</v>
          </cell>
        </row>
        <row r="61">
          <cell r="B61">
            <v>2</v>
          </cell>
        </row>
        <row r="62">
          <cell r="B62">
            <v>2</v>
          </cell>
        </row>
        <row r="63">
          <cell r="B63">
            <v>2</v>
          </cell>
        </row>
        <row r="64">
          <cell r="B64">
            <v>2</v>
          </cell>
        </row>
      </sheetData>
      <sheetData sheetId="12"/>
      <sheetData sheetId="13"/>
      <sheetData sheetId="14"/>
      <sheetData sheetId="15"/>
      <sheetData sheetId="16"/>
      <sheetData sheetId="1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52F4E5-A2A6-4903-8216-7CB9C8512E40}" name="Tabulka1" displayName="Tabulka1" ref="A2:AG45" totalsRowShown="0" headerRowDxfId="61" dataDxfId="60" tableBorderDxfId="59" headerRowCellStyle="Normální 2">
  <autoFilter ref="A2:AG45" xr:uid="{05349BF1-C3D7-431B-815F-F55C809B7E0E}"/>
  <sortState xmlns:xlrd2="http://schemas.microsoft.com/office/spreadsheetml/2017/richdata2" ref="A3:AG45">
    <sortCondition ref="A2:A45"/>
  </sortState>
  <tableColumns count="33">
    <tableColumn id="1" xr3:uid="{FBFD8EB3-9454-4AE0-9622-E5FF74B08D3C}" name="Antibiotikum (µg/kg vzorku)" dataDxfId="58"/>
    <tableColumn id="2" xr3:uid="{982842B1-8344-49A3-A91E-1B8732724BCF}" name="Skupina" dataDxfId="57"/>
    <tableColumn id="3" xr3:uid="{0EA37A57-7CFD-4E14-95C0-6256C239B966}" name="1-kapalná" dataDxfId="56"/>
    <tableColumn id="4" xr3:uid="{6A38D771-7FF5-402F-894F-1286E406E566}" name="1-pevná" dataDxfId="55"/>
    <tableColumn id="5" xr3:uid="{55CA8C98-9C04-401F-AFA0-8FA768970FAF}" name="2-kapalná" dataDxfId="54"/>
    <tableColumn id="6" xr3:uid="{D4B166D9-38A8-4431-BEA4-F85FA5C6E0B9}" name="2-pevná" dataDxfId="53"/>
    <tableColumn id="7" xr3:uid="{E2E7D70C-179D-45D3-A768-A2CCFFDCEA0E}" name="3-kapalná" dataDxfId="52"/>
    <tableColumn id="8" xr3:uid="{7189ABF9-DD97-4AC2-B1B7-6D85D8B5E603}" name="3-pevná" dataDxfId="51"/>
    <tableColumn id="9" xr3:uid="{B8790049-28BC-4616-9D01-12BFCFDAD07F}" name="4-kapalná" dataDxfId="50"/>
    <tableColumn id="10" xr3:uid="{688B8BC1-A800-4D48-ABD6-1BB68BE04339}" name="4-pevná" dataDxfId="49"/>
    <tableColumn id="11" xr3:uid="{59D2CD6C-1385-4631-90F2-E3382831ECDF}" name="5-kapalná" dataDxfId="48"/>
    <tableColumn id="12" xr3:uid="{6D55B4D1-1493-49E5-8B7E-F4FA40956F3F}" name="5-pevná" dataDxfId="47"/>
    <tableColumn id="13" xr3:uid="{F786862A-FCD5-476F-96A7-0655E9F11C92}" name="6-kapalná" dataDxfId="46"/>
    <tableColumn id="14" xr3:uid="{2613C13C-FD4A-474D-9448-68361A60348A}" name="6-pevná" dataDxfId="45"/>
    <tableColumn id="15" xr3:uid="{4439DFE1-0D30-4D7C-8E03-D6FA484F24CE}" name="7-kapalná" dataDxfId="44"/>
    <tableColumn id="16" xr3:uid="{39D8F8CC-767C-4B20-B357-961DCAE28ED6}" name="7-pevná" dataDxfId="43"/>
    <tableColumn id="17" xr3:uid="{F277589B-89DD-48DE-907B-E400076869D4}" name="8-kapalná" dataDxfId="42"/>
    <tableColumn id="18" xr3:uid="{575AA63A-DAC6-4D8B-A985-0AFA5F61AF7E}" name="8-pevná" dataDxfId="41"/>
    <tableColumn id="19" xr3:uid="{9F4EF729-6A36-4FCC-B7B6-F1783129CE7F}" name="9-kapalná" dataDxfId="40"/>
    <tableColumn id="20" xr3:uid="{6864BE0A-D9E8-42FE-BCB7-78731F82478E}" name="9-pevná" dataDxfId="39"/>
    <tableColumn id="21" xr3:uid="{9F7E0CCE-A7C7-4615-9991-5C66093BD592}" name="10-kapalná" dataDxfId="38"/>
    <tableColumn id="22" xr3:uid="{55FA939D-29E4-4C54-B5DA-716BE5B16616}" name="10-pevná" dataDxfId="37"/>
    <tableColumn id="23" xr3:uid="{9EDF587E-F192-4977-BF79-0C0D399065FE}" name="11-kapalná" dataDxfId="36"/>
    <tableColumn id="24" xr3:uid="{E708B9AD-C717-4994-BD85-11433F7E057F}" name="11-pevná" dataDxfId="35"/>
    <tableColumn id="25" xr3:uid="{1E2D882F-3BEE-4119-8AED-73E00478F7EE}" name="12-kapalná" dataDxfId="34"/>
    <tableColumn id="26" xr3:uid="{C6865999-2285-49C6-9A4C-31F3F8D07FEE}" name="12-pevná" dataDxfId="33"/>
    <tableColumn id="27" xr3:uid="{F6EA9538-7926-4762-818F-8CAD2FFAE972}" name="13-kapalná" dataDxfId="32"/>
    <tableColumn id="28" xr3:uid="{40F04C45-D2C6-4F59-8B94-76247BD0E4AE}" name="13-pevná" dataDxfId="31"/>
    <tableColumn id="29" xr3:uid="{7BAA1A6F-DEC7-40C2-8C39-50CA63587B93}" name="Počet" dataDxfId="30">
      <calculatedColumnFormula>COUNT(C3:AB3)</calculatedColumnFormula>
    </tableColumn>
    <tableColumn id="30" xr3:uid="{0E1A9E03-B489-4EEE-92DB-46079A30A5EB}" name="MIN" dataDxfId="29">
      <calculatedColumnFormula>MIN(C3:AB3)</calculatedColumnFormula>
    </tableColumn>
    <tableColumn id="31" xr3:uid="{85FC88D8-CAEB-4DC6-92CF-DF0E64344D6B}" name="MAX" dataDxfId="28">
      <calculatedColumnFormula>MAX(C3:AB3)</calculatedColumnFormula>
    </tableColumn>
    <tableColumn id="32" xr3:uid="{7F0227C0-B235-40C8-B808-221C90CF9A8E}" name="Průměr" dataDxfId="27">
      <calculatedColumnFormula>AVERAGE(C3:AB3)</calculatedColumnFormula>
    </tableColumn>
    <tableColumn id="33" xr3:uid="{FE676EDC-A8D4-4034-9DFB-2CA9237DF6A1}" name="Součet" dataDxfId="26">
      <calculatedColumnFormula>SUM(C3:AB3)</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DD3F9DB-3970-447D-96DD-023DC031FE56}" name="Tabulka13" displayName="Tabulka13" ref="A2:W43" totalsRowShown="0" headerRowDxfId="25" dataDxfId="24" tableBorderDxfId="23" headerRowCellStyle="Normální 2" dataCellStyle="Normální 2">
  <autoFilter ref="A2:W43" xr:uid="{1758E0E4-4913-4E4F-BB55-F241BE24A763}"/>
  <sortState xmlns:xlrd2="http://schemas.microsoft.com/office/spreadsheetml/2017/richdata2" ref="A3:W43">
    <sortCondition ref="A2:A43"/>
  </sortState>
  <tableColumns count="23">
    <tableColumn id="1" xr3:uid="{8E638C1E-7516-4CC2-9112-0E2D011F8E6A}" name="Antibiotikum (µg/kg vzorku)" dataDxfId="22" dataCellStyle="Normální 2"/>
    <tableColumn id="25" xr3:uid="{9951DEE6-3DE7-41CD-8938-F43363F6065E}" name="Skupina" dataDxfId="21" dataCellStyle="Normální 2"/>
    <tableColumn id="3" xr3:uid="{3ACBDF16-9717-4AE8-A659-AA7BA5D213A2}" name="01-kapalná" dataDxfId="20" dataCellStyle="Normální 2"/>
    <tableColumn id="4" xr3:uid="{6F8EE7FD-CEC8-4F1A-AC31-5CA02B6D3FF0}" name="01-pevná" dataDxfId="19" dataCellStyle="Normální 2"/>
    <tableColumn id="5" xr3:uid="{F1E6B736-4690-4F85-9E67-3603D21302EC}" name="02-kapalná" dataDxfId="18" dataCellStyle="Normální 2"/>
    <tableColumn id="6" xr3:uid="{96EAFB0B-F1B9-42C4-BD2D-E63A9994B8EB}" name="02-pevná" dataDxfId="17" dataCellStyle="Normální 2"/>
    <tableColumn id="7" xr3:uid="{A11B5FBB-C5BF-456E-A224-55C9825603CE}" name="04-kapalná" dataDxfId="16" dataCellStyle="Normální 2"/>
    <tableColumn id="8" xr3:uid="{78D5D63E-B53A-4877-ACE7-D21F3B083810}" name="04-pevná" dataDxfId="15" dataCellStyle="Normální 2"/>
    <tableColumn id="9" xr3:uid="{F6DA0C30-5E60-4D31-925A-CF5B7A139734}" name="05-kapalná" dataDxfId="14" dataCellStyle="Normální 2"/>
    <tableColumn id="10" xr3:uid="{F9235AE9-ADA1-474D-9F41-8EE75566AD8A}" name="05-pevná" dataDxfId="13" dataCellStyle="Normální 2"/>
    <tableColumn id="11" xr3:uid="{E956FD7F-EC1C-4E49-88A2-BED3B3CC57EC}" name="06-kapalná" dataDxfId="12" dataCellStyle="Normální 2"/>
    <tableColumn id="12" xr3:uid="{D581C0C8-46AB-45F1-A313-74B5332A007C}" name="06-pevná" dataDxfId="11" dataCellStyle="Normální 2"/>
    <tableColumn id="13" xr3:uid="{E13FADF1-CFB3-4FB3-B977-546B11EC1B28}" name="07-kapalná" dataDxfId="10" dataCellStyle="Normální 2"/>
    <tableColumn id="14" xr3:uid="{693A3BAB-B359-4501-817F-A63EFC93BC38}" name="07-pevná" dataDxfId="9" dataCellStyle="Normální 2"/>
    <tableColumn id="15" xr3:uid="{0161C582-C6A9-4A9F-AEF5-C5B6B223FAB0}" name="08-kapalná" dataDxfId="8" dataCellStyle="Normální 2"/>
    <tableColumn id="16" xr3:uid="{C1E32C21-0688-4A17-8C6D-75E5534E0C89}" name="08-pevná" dataDxfId="7" dataCellStyle="Normální 2"/>
    <tableColumn id="17" xr3:uid="{9141E0F3-60C2-45D5-8742-D9A20AAFFF8A}" name="11-kapalná" dataDxfId="6" dataCellStyle="Normální 2"/>
    <tableColumn id="18" xr3:uid="{D6AF014D-03A9-4B3D-B464-5F979B381ECC}" name="11-pevná" dataDxfId="5" dataCellStyle="Normální 2"/>
    <tableColumn id="19" xr3:uid="{C8095667-B230-493F-9A47-54B236976DC2}" name="Počet" dataDxfId="4" dataCellStyle="Normální 2">
      <calculatedColumnFormula>COUNT(C3:R3)</calculatedColumnFormula>
    </tableColumn>
    <tableColumn id="20" xr3:uid="{90E5FB0A-37E2-431B-87E5-979E2781CAD5}" name="MIN" dataDxfId="3" dataCellStyle="Normální 2">
      <calculatedColumnFormula>MIN(C3:R3)</calculatedColumnFormula>
    </tableColumn>
    <tableColumn id="21" xr3:uid="{F7A0FAF4-CBDA-4BE7-9E75-F758248245CD}" name="MAX" dataDxfId="2" dataCellStyle="Normální 2">
      <calculatedColumnFormula>MAX(C3:R3)</calculatedColumnFormula>
    </tableColumn>
    <tableColumn id="22" xr3:uid="{41A9D2D5-7075-42FC-88CA-344851DB9B57}" name="Průměr" dataDxfId="1" dataCellStyle="Normální 2">
      <calculatedColumnFormula>AVERAGE(C3:R3)</calculatedColumnFormula>
    </tableColumn>
    <tableColumn id="23" xr3:uid="{0FFF912E-A299-4457-B29E-4650B8A5CA91}" name="Součet" dataDxfId="0" dataCellStyle="Normální 2">
      <calculatedColumnFormula>SUM(C3:R3)</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Motiv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A5E0BB-D918-41B9-B97F-A2BAF6FEAE7A}">
  <sheetPr>
    <pageSetUpPr fitToPage="1"/>
  </sheetPr>
  <dimension ref="A1:AB24"/>
  <sheetViews>
    <sheetView tabSelected="1" zoomScaleNormal="100" workbookViewId="0">
      <selection activeCell="A5" sqref="A5:B5"/>
    </sheetView>
  </sheetViews>
  <sheetFormatPr defaultColWidth="8.7109375" defaultRowHeight="19.899999999999999" customHeight="1" x14ac:dyDescent="0.25"/>
  <cols>
    <col min="1" max="16384" width="8.7109375" style="4"/>
  </cols>
  <sheetData>
    <row r="1" spans="1:28" ht="30" customHeight="1" x14ac:dyDescent="0.3">
      <c r="A1" s="48"/>
      <c r="B1" s="49"/>
      <c r="C1" s="49"/>
      <c r="D1" s="49"/>
      <c r="E1" s="50"/>
      <c r="F1" s="88" t="s">
        <v>91</v>
      </c>
      <c r="G1" s="88"/>
      <c r="H1" s="88"/>
      <c r="I1" s="88"/>
      <c r="J1" s="88"/>
      <c r="K1" s="88"/>
      <c r="L1" s="88"/>
      <c r="M1" s="88"/>
      <c r="N1" s="88"/>
      <c r="O1" s="88"/>
      <c r="P1" s="88"/>
      <c r="Q1" s="88"/>
      <c r="R1" s="89"/>
      <c r="S1" s="51"/>
      <c r="T1" s="52"/>
      <c r="U1" s="53"/>
      <c r="V1" s="52"/>
      <c r="W1" s="52"/>
      <c r="X1" s="54"/>
      <c r="Y1" s="54"/>
      <c r="Z1" s="54"/>
      <c r="AA1" s="54"/>
      <c r="AB1" s="54"/>
    </row>
    <row r="2" spans="1:28" ht="30" customHeight="1" x14ac:dyDescent="0.25">
      <c r="A2" s="55"/>
      <c r="B2" s="56"/>
      <c r="C2" s="56"/>
      <c r="D2" s="56"/>
      <c r="E2" s="56"/>
      <c r="F2" s="90"/>
      <c r="G2" s="90"/>
      <c r="H2" s="90"/>
      <c r="I2" s="90"/>
      <c r="J2" s="90"/>
      <c r="K2" s="90"/>
      <c r="L2" s="90"/>
      <c r="M2" s="90"/>
      <c r="N2" s="90"/>
      <c r="O2" s="90"/>
      <c r="P2" s="90"/>
      <c r="Q2" s="90"/>
      <c r="R2" s="91"/>
      <c r="S2" s="51"/>
      <c r="T2" s="57"/>
      <c r="U2" s="57"/>
      <c r="V2" s="57"/>
      <c r="W2" s="57"/>
      <c r="AB2" s="58"/>
    </row>
    <row r="3" spans="1:28" ht="19.899999999999999" customHeight="1" x14ac:dyDescent="0.25">
      <c r="A3" s="58"/>
      <c r="F3" s="59"/>
      <c r="G3" s="59"/>
      <c r="H3" s="59"/>
      <c r="I3" s="59"/>
      <c r="J3" s="59"/>
      <c r="K3" s="59"/>
      <c r="L3" s="59"/>
      <c r="M3" s="59"/>
      <c r="N3" s="59"/>
      <c r="O3" s="59"/>
      <c r="P3" s="59"/>
      <c r="Q3" s="59"/>
      <c r="R3" s="59"/>
      <c r="S3" s="59"/>
      <c r="T3" s="59"/>
      <c r="U3" s="59"/>
      <c r="V3" s="59"/>
      <c r="W3" s="59"/>
      <c r="AB3" s="58"/>
    </row>
    <row r="5" spans="1:28" ht="19.899999999999999" customHeight="1" x14ac:dyDescent="0.25">
      <c r="A5" s="84" t="s">
        <v>83</v>
      </c>
      <c r="B5" s="71"/>
      <c r="C5" s="85" t="s">
        <v>92</v>
      </c>
      <c r="D5" s="86"/>
      <c r="E5" s="86"/>
      <c r="F5" s="86"/>
      <c r="G5" s="86"/>
      <c r="H5" s="86"/>
      <c r="I5" s="86"/>
      <c r="J5" s="86"/>
      <c r="K5" s="86"/>
      <c r="L5" s="86"/>
      <c r="M5" s="86"/>
      <c r="N5" s="86"/>
      <c r="O5" s="86"/>
      <c r="P5" s="86"/>
      <c r="Q5" s="86"/>
      <c r="R5" s="87"/>
      <c r="S5" s="57"/>
      <c r="T5" s="57"/>
      <c r="U5" s="57"/>
      <c r="V5" s="57"/>
      <c r="W5" s="57"/>
    </row>
    <row r="6" spans="1:28" ht="19.899999999999999" customHeight="1" x14ac:dyDescent="0.25">
      <c r="A6" s="84" t="s">
        <v>84</v>
      </c>
      <c r="B6" s="71"/>
      <c r="C6" s="85" t="s">
        <v>93</v>
      </c>
      <c r="D6" s="86"/>
      <c r="E6" s="86"/>
      <c r="F6" s="86"/>
      <c r="G6" s="86"/>
      <c r="H6" s="86"/>
      <c r="I6" s="86"/>
      <c r="J6" s="86"/>
      <c r="K6" s="86"/>
      <c r="L6" s="86"/>
      <c r="M6" s="86"/>
      <c r="N6" s="86"/>
      <c r="O6" s="86"/>
      <c r="P6" s="86"/>
      <c r="Q6" s="86"/>
      <c r="R6" s="87"/>
      <c r="S6" s="57"/>
      <c r="T6" s="57"/>
      <c r="U6" s="57"/>
      <c r="V6" s="57"/>
      <c r="W6" s="57"/>
    </row>
    <row r="7" spans="1:28" ht="19.899999999999999" customHeight="1" x14ac:dyDescent="0.25">
      <c r="A7" s="84" t="s">
        <v>85</v>
      </c>
      <c r="B7" s="71"/>
      <c r="C7" s="85" t="s">
        <v>94</v>
      </c>
      <c r="D7" s="86"/>
      <c r="E7" s="86"/>
      <c r="F7" s="86"/>
      <c r="G7" s="86"/>
      <c r="H7" s="86"/>
      <c r="I7" s="86"/>
      <c r="J7" s="86"/>
      <c r="K7" s="86"/>
      <c r="L7" s="86"/>
      <c r="M7" s="86"/>
      <c r="N7" s="86"/>
      <c r="O7" s="86"/>
      <c r="P7" s="86"/>
      <c r="Q7" s="86"/>
      <c r="R7" s="87"/>
      <c r="S7" s="57"/>
      <c r="T7" s="57"/>
      <c r="U7" s="57"/>
      <c r="V7" s="57"/>
      <c r="W7" s="57"/>
    </row>
    <row r="8" spans="1:28" ht="19.899999999999999" customHeight="1" x14ac:dyDescent="0.25">
      <c r="A8" s="84" t="s">
        <v>86</v>
      </c>
      <c r="B8" s="71"/>
      <c r="C8" s="85" t="s">
        <v>95</v>
      </c>
      <c r="D8" s="86"/>
      <c r="E8" s="86"/>
      <c r="F8" s="86"/>
      <c r="G8" s="86"/>
      <c r="H8" s="86"/>
      <c r="I8" s="86"/>
      <c r="J8" s="86"/>
      <c r="K8" s="86"/>
      <c r="L8" s="86"/>
      <c r="M8" s="86"/>
      <c r="N8" s="86"/>
      <c r="O8" s="86"/>
      <c r="P8" s="86"/>
      <c r="Q8" s="86"/>
      <c r="R8" s="87"/>
      <c r="S8" s="57"/>
      <c r="T8" s="57"/>
      <c r="U8" s="57"/>
      <c r="V8" s="57"/>
      <c r="W8" s="57"/>
    </row>
    <row r="9" spans="1:28" ht="19.899999999999999" customHeight="1" x14ac:dyDescent="0.25">
      <c r="A9" s="84" t="s">
        <v>87</v>
      </c>
      <c r="B9" s="71"/>
      <c r="C9" s="85" t="s">
        <v>96</v>
      </c>
      <c r="D9" s="86"/>
      <c r="E9" s="86"/>
      <c r="F9" s="86"/>
      <c r="G9" s="86"/>
      <c r="H9" s="86"/>
      <c r="I9" s="86"/>
      <c r="J9" s="86"/>
      <c r="K9" s="86"/>
      <c r="L9" s="86"/>
      <c r="M9" s="86"/>
      <c r="N9" s="86"/>
      <c r="O9" s="86"/>
      <c r="P9" s="86"/>
      <c r="Q9" s="86"/>
      <c r="R9" s="87"/>
      <c r="S9" s="57"/>
      <c r="T9" s="57"/>
      <c r="U9" s="57"/>
      <c r="V9" s="57"/>
      <c r="W9" s="57"/>
    </row>
    <row r="11" spans="1:28" ht="19.899999999999999" customHeight="1" x14ac:dyDescent="0.25">
      <c r="A11" s="71" t="s">
        <v>88</v>
      </c>
      <c r="B11" s="72"/>
      <c r="C11" s="73"/>
    </row>
    <row r="12" spans="1:28" ht="19.899999999999999" customHeight="1" x14ac:dyDescent="0.25">
      <c r="A12" s="74" t="s">
        <v>89</v>
      </c>
      <c r="B12" s="74"/>
      <c r="C12" s="74"/>
      <c r="D12" s="74"/>
      <c r="E12" s="74"/>
      <c r="F12" s="74"/>
      <c r="G12" s="74"/>
      <c r="H12" s="74"/>
      <c r="I12" s="74"/>
      <c r="J12" s="74"/>
      <c r="K12" s="74"/>
      <c r="L12" s="74"/>
      <c r="M12" s="74"/>
      <c r="N12" s="74"/>
      <c r="O12" s="74"/>
      <c r="P12" s="74"/>
      <c r="Q12" s="74"/>
      <c r="R12" s="74"/>
    </row>
    <row r="13" spans="1:28" ht="19.899999999999999" customHeight="1" x14ac:dyDescent="0.25">
      <c r="A13" s="74"/>
      <c r="B13" s="74"/>
      <c r="C13" s="74"/>
      <c r="D13" s="74"/>
      <c r="E13" s="74"/>
      <c r="F13" s="74"/>
      <c r="G13" s="74"/>
      <c r="H13" s="74"/>
      <c r="I13" s="74"/>
      <c r="J13" s="74"/>
      <c r="K13" s="74"/>
      <c r="L13" s="74"/>
      <c r="M13" s="74"/>
      <c r="N13" s="74"/>
      <c r="O13" s="74"/>
      <c r="P13" s="74"/>
      <c r="Q13" s="74"/>
      <c r="R13" s="74"/>
    </row>
    <row r="15" spans="1:28" ht="19.899999999999999" customHeight="1" x14ac:dyDescent="0.25">
      <c r="A15" s="60" t="s">
        <v>90</v>
      </c>
      <c r="B15" s="61"/>
      <c r="C15" s="62"/>
    </row>
    <row r="16" spans="1:28" ht="19.899999999999999" customHeight="1" x14ac:dyDescent="0.25">
      <c r="A16" s="75" t="s">
        <v>102</v>
      </c>
      <c r="B16" s="76"/>
      <c r="C16" s="76"/>
      <c r="D16" s="76"/>
      <c r="E16" s="76"/>
      <c r="F16" s="76"/>
      <c r="G16" s="76"/>
      <c r="H16" s="76"/>
      <c r="I16" s="76"/>
      <c r="J16" s="76"/>
      <c r="K16" s="76"/>
      <c r="L16" s="76"/>
      <c r="M16" s="76"/>
      <c r="N16" s="76"/>
      <c r="O16" s="76"/>
      <c r="P16" s="76"/>
      <c r="Q16" s="76"/>
      <c r="R16" s="77"/>
    </row>
    <row r="17" spans="1:18" ht="19.899999999999999" customHeight="1" x14ac:dyDescent="0.25">
      <c r="A17" s="78"/>
      <c r="B17" s="79"/>
      <c r="C17" s="79"/>
      <c r="D17" s="79"/>
      <c r="E17" s="79"/>
      <c r="F17" s="79"/>
      <c r="G17" s="79"/>
      <c r="H17" s="79"/>
      <c r="I17" s="79"/>
      <c r="J17" s="79"/>
      <c r="K17" s="79"/>
      <c r="L17" s="79"/>
      <c r="M17" s="79"/>
      <c r="N17" s="79"/>
      <c r="O17" s="79"/>
      <c r="P17" s="79"/>
      <c r="Q17" s="79"/>
      <c r="R17" s="80"/>
    </row>
    <row r="18" spans="1:18" ht="19.899999999999999" customHeight="1" x14ac:dyDescent="0.25">
      <c r="A18" s="78"/>
      <c r="B18" s="79"/>
      <c r="C18" s="79"/>
      <c r="D18" s="79"/>
      <c r="E18" s="79"/>
      <c r="F18" s="79"/>
      <c r="G18" s="79"/>
      <c r="H18" s="79"/>
      <c r="I18" s="79"/>
      <c r="J18" s="79"/>
      <c r="K18" s="79"/>
      <c r="L18" s="79"/>
      <c r="M18" s="79"/>
      <c r="N18" s="79"/>
      <c r="O18" s="79"/>
      <c r="P18" s="79"/>
      <c r="Q18" s="79"/>
      <c r="R18" s="80"/>
    </row>
    <row r="19" spans="1:18" ht="19.899999999999999" customHeight="1" x14ac:dyDescent="0.25">
      <c r="A19" s="78"/>
      <c r="B19" s="79"/>
      <c r="C19" s="79"/>
      <c r="D19" s="79"/>
      <c r="E19" s="79"/>
      <c r="F19" s="79"/>
      <c r="G19" s="79"/>
      <c r="H19" s="79"/>
      <c r="I19" s="79"/>
      <c r="J19" s="79"/>
      <c r="K19" s="79"/>
      <c r="L19" s="79"/>
      <c r="M19" s="79"/>
      <c r="N19" s="79"/>
      <c r="O19" s="79"/>
      <c r="P19" s="79"/>
      <c r="Q19" s="79"/>
      <c r="R19" s="80"/>
    </row>
    <row r="20" spans="1:18" ht="19.899999999999999" customHeight="1" x14ac:dyDescent="0.25">
      <c r="A20" s="78"/>
      <c r="B20" s="79"/>
      <c r="C20" s="79"/>
      <c r="D20" s="79"/>
      <c r="E20" s="79"/>
      <c r="F20" s="79"/>
      <c r="G20" s="79"/>
      <c r="H20" s="79"/>
      <c r="I20" s="79"/>
      <c r="J20" s="79"/>
      <c r="K20" s="79"/>
      <c r="L20" s="79"/>
      <c r="M20" s="79"/>
      <c r="N20" s="79"/>
      <c r="O20" s="79"/>
      <c r="P20" s="79"/>
      <c r="Q20" s="79"/>
      <c r="R20" s="80"/>
    </row>
    <row r="21" spans="1:18" ht="19.899999999999999" customHeight="1" x14ac:dyDescent="0.25">
      <c r="A21" s="78"/>
      <c r="B21" s="79"/>
      <c r="C21" s="79"/>
      <c r="D21" s="79"/>
      <c r="E21" s="79"/>
      <c r="F21" s="79"/>
      <c r="G21" s="79"/>
      <c r="H21" s="79"/>
      <c r="I21" s="79"/>
      <c r="J21" s="79"/>
      <c r="K21" s="79"/>
      <c r="L21" s="79"/>
      <c r="M21" s="79"/>
      <c r="N21" s="79"/>
      <c r="O21" s="79"/>
      <c r="P21" s="79"/>
      <c r="Q21" s="79"/>
      <c r="R21" s="80"/>
    </row>
    <row r="22" spans="1:18" ht="19.899999999999999" customHeight="1" x14ac:dyDescent="0.25">
      <c r="A22" s="78"/>
      <c r="B22" s="79"/>
      <c r="C22" s="79"/>
      <c r="D22" s="79"/>
      <c r="E22" s="79"/>
      <c r="F22" s="79"/>
      <c r="G22" s="79"/>
      <c r="H22" s="79"/>
      <c r="I22" s="79"/>
      <c r="J22" s="79"/>
      <c r="K22" s="79"/>
      <c r="L22" s="79"/>
      <c r="M22" s="79"/>
      <c r="N22" s="79"/>
      <c r="O22" s="79"/>
      <c r="P22" s="79"/>
      <c r="Q22" s="79"/>
      <c r="R22" s="80"/>
    </row>
    <row r="23" spans="1:18" ht="19.899999999999999" customHeight="1" x14ac:dyDescent="0.25">
      <c r="A23" s="78"/>
      <c r="B23" s="79"/>
      <c r="C23" s="79"/>
      <c r="D23" s="79"/>
      <c r="E23" s="79"/>
      <c r="F23" s="79"/>
      <c r="G23" s="79"/>
      <c r="H23" s="79"/>
      <c r="I23" s="79"/>
      <c r="J23" s="79"/>
      <c r="K23" s="79"/>
      <c r="L23" s="79"/>
      <c r="M23" s="79"/>
      <c r="N23" s="79"/>
      <c r="O23" s="79"/>
      <c r="P23" s="79"/>
      <c r="Q23" s="79"/>
      <c r="R23" s="80"/>
    </row>
    <row r="24" spans="1:18" ht="19.899999999999999" customHeight="1" x14ac:dyDescent="0.25">
      <c r="A24" s="81"/>
      <c r="B24" s="82"/>
      <c r="C24" s="82"/>
      <c r="D24" s="82"/>
      <c r="E24" s="82"/>
      <c r="F24" s="82"/>
      <c r="G24" s="82"/>
      <c r="H24" s="82"/>
      <c r="I24" s="82"/>
      <c r="J24" s="82"/>
      <c r="K24" s="82"/>
      <c r="L24" s="82"/>
      <c r="M24" s="82"/>
      <c r="N24" s="82"/>
      <c r="O24" s="82"/>
      <c r="P24" s="82"/>
      <c r="Q24" s="82"/>
      <c r="R24" s="83"/>
    </row>
  </sheetData>
  <sheetProtection algorithmName="SHA-512" hashValue="1TB0ZRMhVzlHeRKndpKLPEnEl/lCO1e8ojr3wAL0NNqiet8EEh+EkMOcqzs3RuqBv4Dwq8HtV01WV/tHcNG/jw==" saltValue="vr2Wgjj4d7wBpyBFtTCLag==" spinCount="100000" sheet="1" objects="1" scenarios="1" selectLockedCells="1" selectUnlockedCells="1"/>
  <mergeCells count="14">
    <mergeCell ref="F1:R2"/>
    <mergeCell ref="A5:B5"/>
    <mergeCell ref="C5:R5"/>
    <mergeCell ref="A6:B6"/>
    <mergeCell ref="C6:R6"/>
    <mergeCell ref="A11:C11"/>
    <mergeCell ref="A12:R13"/>
    <mergeCell ref="A16:R24"/>
    <mergeCell ref="A7:B7"/>
    <mergeCell ref="C7:R7"/>
    <mergeCell ref="A8:B8"/>
    <mergeCell ref="C8:R8"/>
    <mergeCell ref="A9:B9"/>
    <mergeCell ref="C9:R9"/>
  </mergeCells>
  <pageMargins left="0.7" right="0.7" top="0.78740157499999996" bottom="0.78740157499999996" header="0.3" footer="0.3"/>
  <pageSetup paperSize="9" scale="5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FB17D-63CC-4B7A-9223-9CED2763BA4A}">
  <dimension ref="A1:L15"/>
  <sheetViews>
    <sheetView zoomScale="103" workbookViewId="0">
      <selection sqref="A1:C1"/>
    </sheetView>
  </sheetViews>
  <sheetFormatPr defaultRowHeight="30.95" customHeight="1" x14ac:dyDescent="0.25"/>
  <cols>
    <col min="1" max="1" width="12.7109375" style="4" customWidth="1"/>
    <col min="2" max="3" width="18.7109375" style="4" customWidth="1"/>
    <col min="4" max="5" width="12.7109375" style="4" customWidth="1"/>
    <col min="6" max="6" width="30.7109375" style="4" customWidth="1"/>
    <col min="7" max="8" width="12.7109375" style="4" customWidth="1"/>
    <col min="9" max="10" width="45.7109375" style="4" customWidth="1"/>
    <col min="11" max="11" width="50.7109375" style="4" customWidth="1"/>
    <col min="12" max="12" width="12.7109375" style="4" customWidth="1"/>
    <col min="13" max="16384" width="9.140625" style="4"/>
  </cols>
  <sheetData>
    <row r="1" spans="1:12" ht="30.95" customHeight="1" x14ac:dyDescent="0.25">
      <c r="A1" s="92" t="s">
        <v>144</v>
      </c>
      <c r="B1" s="92"/>
      <c r="C1" s="92"/>
      <c r="D1" s="92" t="s">
        <v>99</v>
      </c>
      <c r="E1" s="70" t="s">
        <v>103</v>
      </c>
      <c r="F1" s="70" t="s">
        <v>104</v>
      </c>
      <c r="G1" s="70" t="s">
        <v>105</v>
      </c>
      <c r="H1" s="70" t="s">
        <v>106</v>
      </c>
      <c r="I1" s="70" t="s">
        <v>107</v>
      </c>
      <c r="J1" s="70" t="s">
        <v>108</v>
      </c>
      <c r="K1" s="70" t="s">
        <v>109</v>
      </c>
      <c r="L1" s="70" t="s">
        <v>110</v>
      </c>
    </row>
    <row r="2" spans="1:12" ht="30.95" customHeight="1" x14ac:dyDescent="0.25">
      <c r="A2" s="70" t="s">
        <v>159</v>
      </c>
      <c r="B2" s="70" t="s">
        <v>98</v>
      </c>
      <c r="C2" s="70" t="s">
        <v>100</v>
      </c>
      <c r="D2" s="92"/>
      <c r="E2" s="70" t="s">
        <v>111</v>
      </c>
      <c r="F2" s="70" t="s">
        <v>172</v>
      </c>
      <c r="G2" s="70" t="s">
        <v>112</v>
      </c>
      <c r="H2" s="70" t="s">
        <v>157</v>
      </c>
      <c r="I2" s="70" t="s">
        <v>157</v>
      </c>
      <c r="J2" s="70" t="s">
        <v>113</v>
      </c>
      <c r="K2" s="70" t="s">
        <v>157</v>
      </c>
      <c r="L2" s="70" t="s">
        <v>114</v>
      </c>
    </row>
    <row r="3" spans="1:12" ht="30.95" customHeight="1" x14ac:dyDescent="0.25">
      <c r="A3" s="66">
        <v>1</v>
      </c>
      <c r="B3" s="66" t="s">
        <v>101</v>
      </c>
      <c r="C3" s="66" t="s">
        <v>145</v>
      </c>
      <c r="D3" s="66" t="s">
        <v>147</v>
      </c>
      <c r="E3" s="66">
        <v>30</v>
      </c>
      <c r="F3" s="68">
        <v>1300</v>
      </c>
      <c r="G3" s="66" t="s">
        <v>153</v>
      </c>
      <c r="H3" s="69" t="s">
        <v>158</v>
      </c>
      <c r="I3" s="66" t="s">
        <v>115</v>
      </c>
      <c r="J3" s="66" t="s">
        <v>116</v>
      </c>
      <c r="K3" s="66" t="s">
        <v>117</v>
      </c>
      <c r="L3" s="66">
        <v>22</v>
      </c>
    </row>
    <row r="4" spans="1:12" ht="30.95" customHeight="1" x14ac:dyDescent="0.25">
      <c r="A4" s="63">
        <v>2</v>
      </c>
      <c r="B4" s="63" t="s">
        <v>118</v>
      </c>
      <c r="C4" s="64" t="s">
        <v>145</v>
      </c>
      <c r="D4" s="63" t="s">
        <v>147</v>
      </c>
      <c r="E4" s="63" t="s">
        <v>149</v>
      </c>
      <c r="F4" s="67" t="s">
        <v>149</v>
      </c>
      <c r="G4" s="63" t="s">
        <v>149</v>
      </c>
      <c r="H4" s="63" t="s">
        <v>149</v>
      </c>
      <c r="I4" s="63" t="s">
        <v>149</v>
      </c>
      <c r="J4" s="63" t="s">
        <v>149</v>
      </c>
      <c r="K4" s="63" t="s">
        <v>165</v>
      </c>
      <c r="L4" s="63" t="s">
        <v>149</v>
      </c>
    </row>
    <row r="5" spans="1:12" ht="30.95" customHeight="1" x14ac:dyDescent="0.25">
      <c r="A5" s="63">
        <v>3</v>
      </c>
      <c r="B5" s="63" t="s">
        <v>101</v>
      </c>
      <c r="C5" s="63" t="s">
        <v>145</v>
      </c>
      <c r="D5" s="63" t="s">
        <v>147</v>
      </c>
      <c r="E5" s="63">
        <v>21</v>
      </c>
      <c r="F5" s="67">
        <v>41850</v>
      </c>
      <c r="G5" s="63">
        <v>55</v>
      </c>
      <c r="H5" s="63" t="s">
        <v>149</v>
      </c>
      <c r="I5" s="63" t="s">
        <v>119</v>
      </c>
      <c r="J5" s="63" t="s">
        <v>116</v>
      </c>
      <c r="K5" s="63" t="s">
        <v>117</v>
      </c>
      <c r="L5" s="63">
        <v>29</v>
      </c>
    </row>
    <row r="6" spans="1:12" ht="30.95" customHeight="1" x14ac:dyDescent="0.25">
      <c r="A6" s="63">
        <v>4</v>
      </c>
      <c r="B6" s="63" t="s">
        <v>118</v>
      </c>
      <c r="C6" s="64" t="s">
        <v>145</v>
      </c>
      <c r="D6" s="63" t="s">
        <v>147</v>
      </c>
      <c r="E6" s="63" t="s">
        <v>149</v>
      </c>
      <c r="F6" s="67" t="s">
        <v>149</v>
      </c>
      <c r="G6" s="63" t="s">
        <v>149</v>
      </c>
      <c r="H6" s="63" t="s">
        <v>149</v>
      </c>
      <c r="I6" s="63" t="s">
        <v>149</v>
      </c>
      <c r="J6" s="63" t="s">
        <v>149</v>
      </c>
      <c r="K6" s="63" t="s">
        <v>166</v>
      </c>
      <c r="L6" s="63" t="s">
        <v>149</v>
      </c>
    </row>
    <row r="7" spans="1:12" ht="30.95" customHeight="1" x14ac:dyDescent="0.25">
      <c r="A7" s="63">
        <v>5</v>
      </c>
      <c r="B7" s="63" t="s">
        <v>118</v>
      </c>
      <c r="C7" s="64" t="s">
        <v>145</v>
      </c>
      <c r="D7" s="63" t="s">
        <v>147</v>
      </c>
      <c r="E7" s="63" t="s">
        <v>149</v>
      </c>
      <c r="F7" s="67" t="s">
        <v>149</v>
      </c>
      <c r="G7" s="63" t="s">
        <v>149</v>
      </c>
      <c r="H7" s="63" t="s">
        <v>149</v>
      </c>
      <c r="I7" s="63" t="s">
        <v>149</v>
      </c>
      <c r="J7" s="63" t="s">
        <v>149</v>
      </c>
      <c r="K7" s="63" t="s">
        <v>167</v>
      </c>
      <c r="L7" s="63" t="s">
        <v>149</v>
      </c>
    </row>
    <row r="8" spans="1:12" ht="30.95" customHeight="1" x14ac:dyDescent="0.25">
      <c r="A8" s="63">
        <v>6</v>
      </c>
      <c r="B8" s="63" t="s">
        <v>118</v>
      </c>
      <c r="C8" s="63" t="s">
        <v>145</v>
      </c>
      <c r="D8" s="63" t="s">
        <v>147</v>
      </c>
      <c r="E8" s="63">
        <v>68.5</v>
      </c>
      <c r="F8" s="67" t="s">
        <v>150</v>
      </c>
      <c r="G8" s="63" t="s">
        <v>154</v>
      </c>
      <c r="H8" s="65">
        <v>7.8</v>
      </c>
      <c r="I8" s="63" t="s">
        <v>160</v>
      </c>
      <c r="J8" s="63" t="s">
        <v>164</v>
      </c>
      <c r="K8" s="63" t="s">
        <v>168</v>
      </c>
      <c r="L8" s="63">
        <v>8</v>
      </c>
    </row>
    <row r="9" spans="1:12" ht="30.95" customHeight="1" x14ac:dyDescent="0.25">
      <c r="A9" s="63">
        <v>7</v>
      </c>
      <c r="B9" s="63" t="s">
        <v>118</v>
      </c>
      <c r="C9" s="63" t="s">
        <v>145</v>
      </c>
      <c r="D9" s="63" t="s">
        <v>147</v>
      </c>
      <c r="E9" s="63">
        <v>74</v>
      </c>
      <c r="F9" s="67" t="s">
        <v>151</v>
      </c>
      <c r="G9" s="63" t="s">
        <v>155</v>
      </c>
      <c r="H9" s="65">
        <v>7.8</v>
      </c>
      <c r="I9" s="63" t="s">
        <v>161</v>
      </c>
      <c r="J9" s="63" t="s">
        <v>164</v>
      </c>
      <c r="K9" s="63" t="s">
        <v>170</v>
      </c>
      <c r="L9" s="63">
        <v>8</v>
      </c>
    </row>
    <row r="10" spans="1:12" ht="30.95" customHeight="1" x14ac:dyDescent="0.25">
      <c r="A10" s="63">
        <v>8</v>
      </c>
      <c r="B10" s="63" t="s">
        <v>118</v>
      </c>
      <c r="C10" s="63" t="s">
        <v>145</v>
      </c>
      <c r="D10" s="63" t="s">
        <v>147</v>
      </c>
      <c r="E10" s="63">
        <v>180</v>
      </c>
      <c r="F10" s="67" t="s">
        <v>152</v>
      </c>
      <c r="G10" s="63" t="s">
        <v>156</v>
      </c>
      <c r="H10" s="65">
        <v>8.5</v>
      </c>
      <c r="I10" s="63" t="s">
        <v>120</v>
      </c>
      <c r="J10" s="63" t="s">
        <v>121</v>
      </c>
      <c r="K10" s="63" t="s">
        <v>149</v>
      </c>
      <c r="L10" s="63" t="s">
        <v>171</v>
      </c>
    </row>
    <row r="11" spans="1:12" ht="30.95" customHeight="1" x14ac:dyDescent="0.25">
      <c r="A11" s="63">
        <v>9</v>
      </c>
      <c r="B11" s="63" t="s">
        <v>101</v>
      </c>
      <c r="C11" s="63" t="s">
        <v>145</v>
      </c>
      <c r="D11" s="63" t="s">
        <v>147</v>
      </c>
      <c r="E11" s="63">
        <v>45</v>
      </c>
      <c r="F11" s="67" t="s">
        <v>162</v>
      </c>
      <c r="G11" s="63">
        <v>38.5</v>
      </c>
      <c r="H11" s="65">
        <v>7.1</v>
      </c>
      <c r="I11" s="63" t="s">
        <v>173</v>
      </c>
      <c r="J11" s="63" t="s">
        <v>116</v>
      </c>
      <c r="K11" s="63" t="s">
        <v>117</v>
      </c>
      <c r="L11" s="63">
        <v>23</v>
      </c>
    </row>
    <row r="12" spans="1:12" ht="30.95" customHeight="1" x14ac:dyDescent="0.25">
      <c r="A12" s="63">
        <v>10</v>
      </c>
      <c r="B12" s="63" t="s">
        <v>101</v>
      </c>
      <c r="C12" s="63" t="s">
        <v>145</v>
      </c>
      <c r="D12" s="63" t="s">
        <v>147</v>
      </c>
      <c r="E12" s="63">
        <v>35</v>
      </c>
      <c r="F12" s="67" t="s">
        <v>163</v>
      </c>
      <c r="G12" s="63">
        <v>55</v>
      </c>
      <c r="H12" s="63" t="s">
        <v>149</v>
      </c>
      <c r="I12" s="63" t="s">
        <v>122</v>
      </c>
      <c r="J12" s="63" t="s">
        <v>123</v>
      </c>
      <c r="K12" s="63" t="s">
        <v>124</v>
      </c>
      <c r="L12" s="63">
        <v>25</v>
      </c>
    </row>
    <row r="13" spans="1:12" ht="30.95" customHeight="1" x14ac:dyDescent="0.25">
      <c r="A13" s="63">
        <v>11</v>
      </c>
      <c r="B13" s="63" t="s">
        <v>118</v>
      </c>
      <c r="C13" s="64" t="s">
        <v>145</v>
      </c>
      <c r="D13" s="63" t="s">
        <v>147</v>
      </c>
      <c r="E13" s="63" t="s">
        <v>149</v>
      </c>
      <c r="F13" s="67" t="s">
        <v>149</v>
      </c>
      <c r="G13" s="63" t="s">
        <v>149</v>
      </c>
      <c r="H13" s="63" t="s">
        <v>149</v>
      </c>
      <c r="I13" s="63" t="s">
        <v>149</v>
      </c>
      <c r="J13" s="63" t="s">
        <v>149</v>
      </c>
      <c r="K13" s="63" t="s">
        <v>149</v>
      </c>
      <c r="L13" s="63" t="s">
        <v>149</v>
      </c>
    </row>
    <row r="14" spans="1:12" ht="30.95" customHeight="1" x14ac:dyDescent="0.25">
      <c r="A14" s="63">
        <v>12</v>
      </c>
      <c r="B14" s="63" t="s">
        <v>118</v>
      </c>
      <c r="C14" s="63" t="s">
        <v>146</v>
      </c>
      <c r="D14" s="63" t="s">
        <v>147</v>
      </c>
      <c r="E14" s="63">
        <v>60</v>
      </c>
      <c r="F14" s="67">
        <v>900</v>
      </c>
      <c r="G14" s="63">
        <v>40</v>
      </c>
      <c r="H14" s="65">
        <v>7.7</v>
      </c>
      <c r="I14" s="63" t="s">
        <v>125</v>
      </c>
      <c r="J14" s="63" t="s">
        <v>126</v>
      </c>
      <c r="K14" s="93" t="s">
        <v>169</v>
      </c>
      <c r="L14" s="63">
        <v>35</v>
      </c>
    </row>
    <row r="15" spans="1:12" ht="30.95" customHeight="1" x14ac:dyDescent="0.25">
      <c r="A15" s="63">
        <v>13</v>
      </c>
      <c r="B15" s="63" t="s">
        <v>118</v>
      </c>
      <c r="C15" s="63" t="s">
        <v>146</v>
      </c>
      <c r="D15" s="63" t="s">
        <v>148</v>
      </c>
      <c r="E15" s="63">
        <v>60</v>
      </c>
      <c r="F15" s="67">
        <v>900</v>
      </c>
      <c r="G15" s="63">
        <v>40</v>
      </c>
      <c r="H15" s="65">
        <v>7.7</v>
      </c>
      <c r="I15" s="63" t="s">
        <v>125</v>
      </c>
      <c r="J15" s="63" t="s">
        <v>126</v>
      </c>
      <c r="K15" s="93"/>
      <c r="L15" s="63">
        <v>35</v>
      </c>
    </row>
  </sheetData>
  <sheetProtection algorithmName="SHA-512" hashValue="1nF/K+U5IGnOMl7k7DqpfG5SXEfMrO1hn8iAPCjNuuqVmoPJK46VWdfv3wH2jXHeHlzNwyGLGmLGB5eihMk1NA==" saltValue="q5/TffpiZVU6M5sKatz8fQ==" spinCount="100000" sheet="1" objects="1" scenarios="1" selectLockedCells="1" selectUnlockedCells="1"/>
  <mergeCells count="3">
    <mergeCell ref="D1:D2"/>
    <mergeCell ref="K14:K15"/>
    <mergeCell ref="A1:C1"/>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4C55F-986F-4945-9DDB-FF59A6DAB45B}">
  <dimension ref="A1:AG48"/>
  <sheetViews>
    <sheetView zoomScaleNormal="100" workbookViewId="0">
      <selection activeCell="A2" sqref="A2"/>
    </sheetView>
  </sheetViews>
  <sheetFormatPr defaultColWidth="9.140625" defaultRowHeight="15" x14ac:dyDescent="0.25"/>
  <cols>
    <col min="1" max="2" width="32.85546875" style="4" customWidth="1"/>
    <col min="3" max="34" width="14.7109375" style="4" customWidth="1"/>
    <col min="35" max="16384" width="9.140625" style="4"/>
  </cols>
  <sheetData>
    <row r="1" spans="1:33" ht="20.100000000000001" customHeight="1" x14ac:dyDescent="0.25">
      <c r="A1" s="1"/>
      <c r="B1" s="2"/>
      <c r="C1" s="94" t="s">
        <v>0</v>
      </c>
      <c r="D1" s="94"/>
      <c r="E1" s="94"/>
      <c r="F1" s="94"/>
      <c r="G1" s="94"/>
      <c r="H1" s="94"/>
      <c r="I1" s="94"/>
      <c r="J1" s="94"/>
      <c r="K1" s="94"/>
      <c r="L1" s="94"/>
      <c r="M1" s="94"/>
      <c r="N1" s="94"/>
      <c r="O1" s="94"/>
      <c r="P1" s="94"/>
      <c r="Q1" s="94"/>
      <c r="R1" s="94"/>
      <c r="S1" s="94"/>
      <c r="T1" s="94"/>
      <c r="U1" s="94"/>
      <c r="V1" s="94"/>
      <c r="W1" s="94"/>
      <c r="X1" s="94"/>
      <c r="Y1" s="94"/>
      <c r="Z1" s="94"/>
      <c r="AA1" s="94"/>
      <c r="AB1" s="94"/>
    </row>
    <row r="2" spans="1:33" ht="20.100000000000001" customHeight="1" x14ac:dyDescent="0.25">
      <c r="A2" s="5" t="s">
        <v>1</v>
      </c>
      <c r="B2" s="6" t="s">
        <v>2</v>
      </c>
      <c r="C2" s="3" t="s">
        <v>97</v>
      </c>
      <c r="D2" s="3" t="s">
        <v>127</v>
      </c>
      <c r="E2" s="3" t="s">
        <v>128</v>
      </c>
      <c r="F2" s="3" t="s">
        <v>129</v>
      </c>
      <c r="G2" s="3" t="s">
        <v>130</v>
      </c>
      <c r="H2" s="3" t="s">
        <v>131</v>
      </c>
      <c r="I2" s="3" t="s">
        <v>132</v>
      </c>
      <c r="J2" s="3" t="s">
        <v>133</v>
      </c>
      <c r="K2" s="3" t="s">
        <v>134</v>
      </c>
      <c r="L2" s="3" t="s">
        <v>135</v>
      </c>
      <c r="M2" s="3" t="s">
        <v>136</v>
      </c>
      <c r="N2" s="3" t="s">
        <v>137</v>
      </c>
      <c r="O2" s="3" t="s">
        <v>138</v>
      </c>
      <c r="P2" s="3" t="s">
        <v>139</v>
      </c>
      <c r="Q2" s="3" t="s">
        <v>140</v>
      </c>
      <c r="R2" s="3" t="s">
        <v>141</v>
      </c>
      <c r="S2" s="3" t="s">
        <v>142</v>
      </c>
      <c r="T2" s="3" t="s">
        <v>143</v>
      </c>
      <c r="U2" s="3" t="s">
        <v>17</v>
      </c>
      <c r="V2" s="3" t="s">
        <v>18</v>
      </c>
      <c r="W2" s="3" t="s">
        <v>19</v>
      </c>
      <c r="X2" s="3" t="s">
        <v>20</v>
      </c>
      <c r="Y2" s="3" t="s">
        <v>21</v>
      </c>
      <c r="Z2" s="3" t="s">
        <v>22</v>
      </c>
      <c r="AA2" s="3" t="s">
        <v>23</v>
      </c>
      <c r="AB2" s="3" t="s">
        <v>24</v>
      </c>
      <c r="AC2" s="7" t="s">
        <v>25</v>
      </c>
      <c r="AD2" s="7" t="s">
        <v>26</v>
      </c>
      <c r="AE2" s="7" t="s">
        <v>27</v>
      </c>
      <c r="AF2" s="7" t="s">
        <v>28</v>
      </c>
      <c r="AG2" s="7" t="s">
        <v>29</v>
      </c>
    </row>
    <row r="3" spans="1:33" ht="15" customHeight="1" x14ac:dyDescent="0.25">
      <c r="A3" s="8" t="s">
        <v>30</v>
      </c>
      <c r="B3" s="9" t="s">
        <v>31</v>
      </c>
      <c r="C3" s="10" t="s">
        <v>32</v>
      </c>
      <c r="D3" s="10" t="s">
        <v>32</v>
      </c>
      <c r="E3" s="10">
        <v>16.940000000000001</v>
      </c>
      <c r="F3" s="10">
        <v>1.6411</v>
      </c>
      <c r="G3" s="10" t="s">
        <v>32</v>
      </c>
      <c r="H3" s="10" t="s">
        <v>32</v>
      </c>
      <c r="I3" s="10">
        <v>9.98E-2</v>
      </c>
      <c r="J3" s="10">
        <v>1.5429999999999999</v>
      </c>
      <c r="K3" s="10"/>
      <c r="L3" s="10" t="s">
        <v>32</v>
      </c>
      <c r="M3" s="10">
        <v>0.1231</v>
      </c>
      <c r="N3" s="10">
        <v>1.1659999999999999</v>
      </c>
      <c r="O3" s="10">
        <v>0.124</v>
      </c>
      <c r="P3" s="10">
        <v>1.17</v>
      </c>
      <c r="Q3" s="10" t="s">
        <v>32</v>
      </c>
      <c r="R3" s="10" t="s">
        <v>32</v>
      </c>
      <c r="S3" s="10" t="s">
        <v>32</v>
      </c>
      <c r="T3" s="10" t="s">
        <v>32</v>
      </c>
      <c r="U3" s="10" t="s">
        <v>32</v>
      </c>
      <c r="V3" s="10" t="s">
        <v>32</v>
      </c>
      <c r="W3" s="10">
        <v>0.1081</v>
      </c>
      <c r="X3" s="10">
        <v>0.86829999999999996</v>
      </c>
      <c r="Y3" s="10"/>
      <c r="Z3" s="10" t="s">
        <v>32</v>
      </c>
      <c r="AA3" s="10">
        <v>0.1552</v>
      </c>
      <c r="AB3" s="10"/>
      <c r="AC3" s="11">
        <f t="shared" ref="AC3:AC45" si="0">COUNT(C3:AB3)</f>
        <v>11</v>
      </c>
      <c r="AD3" s="12">
        <f t="shared" ref="AD3:AD45" si="1">MIN(C3:AB3)</f>
        <v>9.98E-2</v>
      </c>
      <c r="AE3" s="12">
        <f t="shared" ref="AE3:AE45" si="2">MAX(C3:AB3)</f>
        <v>16.940000000000001</v>
      </c>
      <c r="AF3" s="12">
        <f t="shared" ref="AF3:AF45" si="3">AVERAGE(C3:AB3)</f>
        <v>2.176236363636364</v>
      </c>
      <c r="AG3" s="12">
        <f t="shared" ref="AG3:AG45" si="4">SUM(C3:AB3)</f>
        <v>23.938600000000005</v>
      </c>
    </row>
    <row r="4" spans="1:33" ht="15" customHeight="1" x14ac:dyDescent="0.25">
      <c r="A4" s="8" t="s">
        <v>36</v>
      </c>
      <c r="B4" s="9" t="s">
        <v>37</v>
      </c>
      <c r="C4" s="13" t="s">
        <v>32</v>
      </c>
      <c r="D4" s="13">
        <v>0.29249999999999998</v>
      </c>
      <c r="E4" s="13" t="s">
        <v>32</v>
      </c>
      <c r="F4" s="13">
        <v>0.13500000000000001</v>
      </c>
      <c r="G4" s="13">
        <v>2.339</v>
      </c>
      <c r="H4" s="13">
        <v>80.05</v>
      </c>
      <c r="I4" s="13" t="s">
        <v>32</v>
      </c>
      <c r="J4" s="13" t="s">
        <v>32</v>
      </c>
      <c r="K4" s="13"/>
      <c r="L4" s="13" t="s">
        <v>32</v>
      </c>
      <c r="M4" s="13" t="s">
        <v>32</v>
      </c>
      <c r="N4" s="13" t="s">
        <v>32</v>
      </c>
      <c r="O4" s="13" t="s">
        <v>32</v>
      </c>
      <c r="P4" s="13" t="s">
        <v>32</v>
      </c>
      <c r="Q4" s="13" t="s">
        <v>32</v>
      </c>
      <c r="R4" s="13" t="s">
        <v>32</v>
      </c>
      <c r="S4" s="13">
        <v>0.47560000000000002</v>
      </c>
      <c r="T4" s="13">
        <v>16.362500000000001</v>
      </c>
      <c r="U4" s="13" t="s">
        <v>32</v>
      </c>
      <c r="V4" s="13" t="s">
        <v>32</v>
      </c>
      <c r="W4" s="13" t="s">
        <v>32</v>
      </c>
      <c r="X4" s="13" t="s">
        <v>32</v>
      </c>
      <c r="Y4" s="13"/>
      <c r="Z4" s="13" t="s">
        <v>32</v>
      </c>
      <c r="AA4" s="13" t="s">
        <v>32</v>
      </c>
      <c r="AB4" s="13"/>
      <c r="AC4" s="11">
        <f t="shared" si="0"/>
        <v>6</v>
      </c>
      <c r="AD4" s="12">
        <f t="shared" si="1"/>
        <v>0.13500000000000001</v>
      </c>
      <c r="AE4" s="12">
        <f t="shared" si="2"/>
        <v>80.05</v>
      </c>
      <c r="AF4" s="12">
        <f t="shared" si="3"/>
        <v>16.609099999999998</v>
      </c>
      <c r="AG4" s="12">
        <f t="shared" si="4"/>
        <v>99.654599999999988</v>
      </c>
    </row>
    <row r="5" spans="1:33" ht="15" customHeight="1" x14ac:dyDescent="0.25">
      <c r="A5" s="8" t="s">
        <v>47</v>
      </c>
      <c r="B5" s="9" t="s">
        <v>31</v>
      </c>
      <c r="C5" s="13">
        <v>6.4850000000000003</v>
      </c>
      <c r="D5" s="13" t="s">
        <v>32</v>
      </c>
      <c r="E5" s="13" t="s">
        <v>32</v>
      </c>
      <c r="F5" s="13" t="s">
        <v>32</v>
      </c>
      <c r="G5" s="13" t="s">
        <v>32</v>
      </c>
      <c r="H5" s="13" t="s">
        <v>32</v>
      </c>
      <c r="I5" s="13" t="s">
        <v>32</v>
      </c>
      <c r="J5" s="13" t="s">
        <v>32</v>
      </c>
      <c r="K5" s="13"/>
      <c r="L5" s="13" t="s">
        <v>32</v>
      </c>
      <c r="M5" s="13" t="s">
        <v>32</v>
      </c>
      <c r="N5" s="13" t="s">
        <v>32</v>
      </c>
      <c r="O5" s="13" t="s">
        <v>32</v>
      </c>
      <c r="P5" s="13" t="s">
        <v>32</v>
      </c>
      <c r="Q5" s="13" t="s">
        <v>32</v>
      </c>
      <c r="R5" s="13" t="s">
        <v>32</v>
      </c>
      <c r="S5" s="13" t="s">
        <v>32</v>
      </c>
      <c r="T5" s="13" t="s">
        <v>32</v>
      </c>
      <c r="U5" s="13">
        <v>116.58</v>
      </c>
      <c r="V5" s="13">
        <v>6.6051500000000001</v>
      </c>
      <c r="W5" s="13" t="s">
        <v>32</v>
      </c>
      <c r="X5" s="13" t="s">
        <v>32</v>
      </c>
      <c r="Y5" s="13"/>
      <c r="Z5" s="13" t="s">
        <v>32</v>
      </c>
      <c r="AA5" s="13" t="s">
        <v>32</v>
      </c>
      <c r="AB5" s="13"/>
      <c r="AC5" s="11">
        <f t="shared" si="0"/>
        <v>3</v>
      </c>
      <c r="AD5" s="12">
        <f t="shared" si="1"/>
        <v>6.4850000000000003</v>
      </c>
      <c r="AE5" s="12">
        <f t="shared" si="2"/>
        <v>116.58</v>
      </c>
      <c r="AF5" s="12">
        <f t="shared" si="3"/>
        <v>43.223383333333338</v>
      </c>
      <c r="AG5" s="12">
        <f t="shared" si="4"/>
        <v>129.67015000000001</v>
      </c>
    </row>
    <row r="6" spans="1:33" ht="15" customHeight="1" x14ac:dyDescent="0.25">
      <c r="A6" s="8" t="s">
        <v>41</v>
      </c>
      <c r="B6" s="9" t="s">
        <v>40</v>
      </c>
      <c r="C6" s="13" t="s">
        <v>32</v>
      </c>
      <c r="D6" s="13">
        <v>1.7723</v>
      </c>
      <c r="E6" s="13" t="s">
        <v>32</v>
      </c>
      <c r="F6" s="13" t="s">
        <v>32</v>
      </c>
      <c r="G6" s="13">
        <v>1.3129999999999999</v>
      </c>
      <c r="H6" s="13" t="s">
        <v>32</v>
      </c>
      <c r="I6" s="13" t="s">
        <v>32</v>
      </c>
      <c r="J6" s="13" t="s">
        <v>32</v>
      </c>
      <c r="K6" s="13"/>
      <c r="L6" s="13" t="s">
        <v>32</v>
      </c>
      <c r="M6" s="13" t="s">
        <v>32</v>
      </c>
      <c r="N6" s="13" t="s">
        <v>32</v>
      </c>
      <c r="O6" s="13" t="s">
        <v>32</v>
      </c>
      <c r="P6" s="13" t="s">
        <v>32</v>
      </c>
      <c r="Q6" s="13" t="s">
        <v>32</v>
      </c>
      <c r="R6" s="13" t="s">
        <v>32</v>
      </c>
      <c r="S6" s="13" t="s">
        <v>32</v>
      </c>
      <c r="T6" s="13">
        <v>21.903500000000001</v>
      </c>
      <c r="U6" s="13" t="s">
        <v>32</v>
      </c>
      <c r="V6" s="13">
        <v>1.25475</v>
      </c>
      <c r="W6" s="13" t="s">
        <v>32</v>
      </c>
      <c r="X6" s="13" t="s">
        <v>32</v>
      </c>
      <c r="Y6" s="13"/>
      <c r="Z6" s="13" t="s">
        <v>32</v>
      </c>
      <c r="AA6" s="13" t="s">
        <v>32</v>
      </c>
      <c r="AB6" s="13"/>
      <c r="AC6" s="11">
        <f t="shared" si="0"/>
        <v>4</v>
      </c>
      <c r="AD6" s="12">
        <f t="shared" si="1"/>
        <v>1.25475</v>
      </c>
      <c r="AE6" s="12">
        <f t="shared" si="2"/>
        <v>21.903500000000001</v>
      </c>
      <c r="AF6" s="12">
        <f t="shared" si="3"/>
        <v>6.5608875000000006</v>
      </c>
      <c r="AG6" s="12">
        <f t="shared" si="4"/>
        <v>26.243550000000003</v>
      </c>
    </row>
    <row r="7" spans="1:33" ht="15" customHeight="1" x14ac:dyDescent="0.25">
      <c r="A7" s="8" t="s">
        <v>43</v>
      </c>
      <c r="B7" s="9" t="s">
        <v>37</v>
      </c>
      <c r="C7" s="13">
        <v>0.45660000000000001</v>
      </c>
      <c r="D7" s="13" t="s">
        <v>32</v>
      </c>
      <c r="E7" s="13" t="s">
        <v>32</v>
      </c>
      <c r="F7" s="13" t="s">
        <v>32</v>
      </c>
      <c r="G7" s="13">
        <v>3.5190000000000001</v>
      </c>
      <c r="H7" s="13" t="s">
        <v>32</v>
      </c>
      <c r="I7" s="13" t="s">
        <v>32</v>
      </c>
      <c r="J7" s="13" t="s">
        <v>32</v>
      </c>
      <c r="K7" s="13"/>
      <c r="L7" s="13" t="s">
        <v>32</v>
      </c>
      <c r="M7" s="13" t="s">
        <v>32</v>
      </c>
      <c r="N7" s="13" t="s">
        <v>32</v>
      </c>
      <c r="O7" s="13" t="s">
        <v>32</v>
      </c>
      <c r="P7" s="13" t="s">
        <v>32</v>
      </c>
      <c r="Q7" s="13" t="s">
        <v>32</v>
      </c>
      <c r="R7" s="13" t="s">
        <v>32</v>
      </c>
      <c r="S7" s="13" t="s">
        <v>32</v>
      </c>
      <c r="T7" s="13">
        <v>0.74809999999999999</v>
      </c>
      <c r="U7" s="13">
        <v>3.2919999999999998</v>
      </c>
      <c r="V7" s="13" t="s">
        <v>32</v>
      </c>
      <c r="W7" s="13" t="s">
        <v>32</v>
      </c>
      <c r="X7" s="13" t="s">
        <v>32</v>
      </c>
      <c r="Y7" s="13"/>
      <c r="Z7" s="13" t="s">
        <v>32</v>
      </c>
      <c r="AA7" s="13" t="s">
        <v>32</v>
      </c>
      <c r="AB7" s="13"/>
      <c r="AC7" s="11">
        <f t="shared" si="0"/>
        <v>4</v>
      </c>
      <c r="AD7" s="12">
        <f t="shared" si="1"/>
        <v>0.45660000000000001</v>
      </c>
      <c r="AE7" s="12">
        <f t="shared" si="2"/>
        <v>3.5190000000000001</v>
      </c>
      <c r="AF7" s="12">
        <f t="shared" si="3"/>
        <v>2.0039249999999997</v>
      </c>
      <c r="AG7" s="12">
        <f t="shared" si="4"/>
        <v>8.0156999999999989</v>
      </c>
    </row>
    <row r="8" spans="1:33" ht="15" customHeight="1" x14ac:dyDescent="0.25">
      <c r="A8" s="8" t="s">
        <v>59</v>
      </c>
      <c r="B8" s="9" t="s">
        <v>50</v>
      </c>
      <c r="C8" s="13" t="s">
        <v>32</v>
      </c>
      <c r="D8" s="13" t="s">
        <v>32</v>
      </c>
      <c r="E8" s="13" t="s">
        <v>32</v>
      </c>
      <c r="F8" s="13" t="s">
        <v>32</v>
      </c>
      <c r="G8" s="13" t="s">
        <v>32</v>
      </c>
      <c r="H8" s="13" t="s">
        <v>32</v>
      </c>
      <c r="I8" s="13" t="s">
        <v>32</v>
      </c>
      <c r="J8" s="13" t="s">
        <v>32</v>
      </c>
      <c r="K8" s="13"/>
      <c r="L8" s="13" t="s">
        <v>32</v>
      </c>
      <c r="M8" s="13" t="s">
        <v>32</v>
      </c>
      <c r="N8" s="13" t="s">
        <v>32</v>
      </c>
      <c r="O8" s="13" t="s">
        <v>32</v>
      </c>
      <c r="P8" s="13" t="s">
        <v>32</v>
      </c>
      <c r="Q8" s="13" t="s">
        <v>32</v>
      </c>
      <c r="R8" s="13" t="s">
        <v>32</v>
      </c>
      <c r="S8" s="13" t="s">
        <v>32</v>
      </c>
      <c r="T8" s="13" t="s">
        <v>32</v>
      </c>
      <c r="U8" s="13" t="s">
        <v>32</v>
      </c>
      <c r="V8" s="13" t="s">
        <v>32</v>
      </c>
      <c r="W8" s="13" t="s">
        <v>32</v>
      </c>
      <c r="X8" s="13" t="s">
        <v>32</v>
      </c>
      <c r="Y8" s="13"/>
      <c r="Z8" s="13" t="s">
        <v>32</v>
      </c>
      <c r="AA8" s="13" t="s">
        <v>32</v>
      </c>
      <c r="AB8" s="13"/>
      <c r="AC8" s="11">
        <f t="shared" si="0"/>
        <v>0</v>
      </c>
      <c r="AD8" s="12">
        <f t="shared" si="1"/>
        <v>0</v>
      </c>
      <c r="AE8" s="12">
        <f t="shared" si="2"/>
        <v>0</v>
      </c>
      <c r="AF8" s="12" t="e">
        <f t="shared" si="3"/>
        <v>#DIV/0!</v>
      </c>
      <c r="AG8" s="12">
        <f t="shared" si="4"/>
        <v>0</v>
      </c>
    </row>
    <row r="9" spans="1:33" ht="15" customHeight="1" x14ac:dyDescent="0.25">
      <c r="A9" s="8" t="s">
        <v>60</v>
      </c>
      <c r="B9" s="9" t="s">
        <v>31</v>
      </c>
      <c r="C9" s="13" t="s">
        <v>32</v>
      </c>
      <c r="D9" s="13" t="s">
        <v>32</v>
      </c>
      <c r="E9" s="13" t="s">
        <v>32</v>
      </c>
      <c r="F9" s="13" t="s">
        <v>32</v>
      </c>
      <c r="G9" s="13" t="s">
        <v>32</v>
      </c>
      <c r="H9" s="13" t="s">
        <v>32</v>
      </c>
      <c r="I9" s="13" t="s">
        <v>32</v>
      </c>
      <c r="J9" s="13" t="s">
        <v>32</v>
      </c>
      <c r="K9" s="13"/>
      <c r="L9" s="13" t="s">
        <v>32</v>
      </c>
      <c r="M9" s="13" t="s">
        <v>32</v>
      </c>
      <c r="N9" s="13" t="s">
        <v>32</v>
      </c>
      <c r="O9" s="13" t="s">
        <v>32</v>
      </c>
      <c r="P9" s="13" t="s">
        <v>32</v>
      </c>
      <c r="Q9" s="13" t="s">
        <v>32</v>
      </c>
      <c r="R9" s="13" t="s">
        <v>32</v>
      </c>
      <c r="S9" s="13" t="s">
        <v>32</v>
      </c>
      <c r="T9" s="13" t="s">
        <v>32</v>
      </c>
      <c r="U9" s="13" t="s">
        <v>32</v>
      </c>
      <c r="V9" s="13" t="s">
        <v>32</v>
      </c>
      <c r="W9" s="13" t="s">
        <v>32</v>
      </c>
      <c r="X9" s="13" t="s">
        <v>32</v>
      </c>
      <c r="Y9" s="13"/>
      <c r="Z9" s="13" t="s">
        <v>32</v>
      </c>
      <c r="AA9" s="13" t="s">
        <v>32</v>
      </c>
      <c r="AB9" s="13"/>
      <c r="AC9" s="11">
        <f t="shared" si="0"/>
        <v>0</v>
      </c>
      <c r="AD9" s="12">
        <f t="shared" si="1"/>
        <v>0</v>
      </c>
      <c r="AE9" s="12">
        <f t="shared" si="2"/>
        <v>0</v>
      </c>
      <c r="AF9" s="12" t="e">
        <f t="shared" si="3"/>
        <v>#DIV/0!</v>
      </c>
      <c r="AG9" s="12">
        <f t="shared" si="4"/>
        <v>0</v>
      </c>
    </row>
    <row r="10" spans="1:33" ht="15" customHeight="1" x14ac:dyDescent="0.25">
      <c r="A10" s="8" t="s">
        <v>48</v>
      </c>
      <c r="B10" s="9" t="s">
        <v>40</v>
      </c>
      <c r="C10" s="13" t="s">
        <v>32</v>
      </c>
      <c r="D10" s="13" t="s">
        <v>32</v>
      </c>
      <c r="E10" s="13" t="s">
        <v>32</v>
      </c>
      <c r="F10" s="13" t="s">
        <v>32</v>
      </c>
      <c r="G10" s="13">
        <v>0.17399999999999999</v>
      </c>
      <c r="H10" s="13">
        <v>2.8279999999999998</v>
      </c>
      <c r="I10" s="13" t="s">
        <v>32</v>
      </c>
      <c r="J10" s="13" t="s">
        <v>32</v>
      </c>
      <c r="K10" s="13"/>
      <c r="L10" s="13" t="s">
        <v>32</v>
      </c>
      <c r="M10" s="13" t="s">
        <v>32</v>
      </c>
      <c r="N10" s="13" t="s">
        <v>32</v>
      </c>
      <c r="O10" s="13" t="s">
        <v>32</v>
      </c>
      <c r="P10" s="13" t="s">
        <v>32</v>
      </c>
      <c r="Q10" s="13" t="s">
        <v>32</v>
      </c>
      <c r="R10" s="13" t="s">
        <v>32</v>
      </c>
      <c r="S10" s="13" t="s">
        <v>32</v>
      </c>
      <c r="T10" s="13" t="s">
        <v>32</v>
      </c>
      <c r="U10" s="13" t="s">
        <v>32</v>
      </c>
      <c r="V10" s="13" t="s">
        <v>32</v>
      </c>
      <c r="W10" s="13" t="s">
        <v>32</v>
      </c>
      <c r="X10" s="13" t="s">
        <v>32</v>
      </c>
      <c r="Y10" s="13"/>
      <c r="Z10" s="13" t="s">
        <v>32</v>
      </c>
      <c r="AA10" s="13" t="s">
        <v>32</v>
      </c>
      <c r="AB10" s="13"/>
      <c r="AC10" s="11">
        <f t="shared" si="0"/>
        <v>2</v>
      </c>
      <c r="AD10" s="12">
        <f t="shared" si="1"/>
        <v>0.17399999999999999</v>
      </c>
      <c r="AE10" s="12">
        <f t="shared" si="2"/>
        <v>2.8279999999999998</v>
      </c>
      <c r="AF10" s="12">
        <f t="shared" si="3"/>
        <v>1.5009999999999999</v>
      </c>
      <c r="AG10" s="12">
        <f t="shared" si="4"/>
        <v>3.0019999999999998</v>
      </c>
    </row>
    <row r="11" spans="1:33" ht="15" customHeight="1" x14ac:dyDescent="0.25">
      <c r="A11" s="8" t="s">
        <v>55</v>
      </c>
      <c r="B11" s="9" t="s">
        <v>40</v>
      </c>
      <c r="C11" s="13" t="s">
        <v>32</v>
      </c>
      <c r="D11" s="13" t="s">
        <v>32</v>
      </c>
      <c r="E11" s="13" t="s">
        <v>32</v>
      </c>
      <c r="F11" s="13" t="s">
        <v>32</v>
      </c>
      <c r="G11" s="13" t="s">
        <v>32</v>
      </c>
      <c r="H11" s="13" t="s">
        <v>32</v>
      </c>
      <c r="I11" s="13" t="s">
        <v>32</v>
      </c>
      <c r="J11" s="13" t="s">
        <v>32</v>
      </c>
      <c r="K11" s="13"/>
      <c r="L11" s="13" t="s">
        <v>32</v>
      </c>
      <c r="M11" s="13" t="s">
        <v>32</v>
      </c>
      <c r="N11" s="13" t="s">
        <v>32</v>
      </c>
      <c r="O11" s="13" t="s">
        <v>32</v>
      </c>
      <c r="P11" s="13" t="s">
        <v>32</v>
      </c>
      <c r="Q11" s="13" t="s">
        <v>32</v>
      </c>
      <c r="R11" s="13" t="s">
        <v>32</v>
      </c>
      <c r="S11" s="13" t="s">
        <v>32</v>
      </c>
      <c r="T11" s="13">
        <v>0.90964999999999996</v>
      </c>
      <c r="U11" s="13" t="s">
        <v>32</v>
      </c>
      <c r="V11" s="13" t="s">
        <v>32</v>
      </c>
      <c r="W11" s="13" t="s">
        <v>32</v>
      </c>
      <c r="X11" s="13" t="s">
        <v>32</v>
      </c>
      <c r="Y11" s="13"/>
      <c r="Z11" s="13" t="s">
        <v>32</v>
      </c>
      <c r="AA11" s="13" t="s">
        <v>32</v>
      </c>
      <c r="AB11" s="13"/>
      <c r="AC11" s="11">
        <f t="shared" si="0"/>
        <v>1</v>
      </c>
      <c r="AD11" s="12">
        <f t="shared" si="1"/>
        <v>0.90964999999999996</v>
      </c>
      <c r="AE11" s="12">
        <f t="shared" si="2"/>
        <v>0.90964999999999996</v>
      </c>
      <c r="AF11" s="12">
        <f t="shared" si="3"/>
        <v>0.90964999999999996</v>
      </c>
      <c r="AG11" s="12">
        <f t="shared" si="4"/>
        <v>0.90964999999999996</v>
      </c>
    </row>
    <row r="12" spans="1:33" ht="15" customHeight="1" x14ac:dyDescent="0.25">
      <c r="A12" s="8" t="s">
        <v>58</v>
      </c>
      <c r="B12" s="9" t="s">
        <v>37</v>
      </c>
      <c r="C12" s="13" t="s">
        <v>32</v>
      </c>
      <c r="D12" s="13" t="s">
        <v>32</v>
      </c>
      <c r="E12" s="13" t="s">
        <v>32</v>
      </c>
      <c r="F12" s="13" t="s">
        <v>32</v>
      </c>
      <c r="G12" s="13">
        <v>1.72E-2</v>
      </c>
      <c r="H12" s="13" t="s">
        <v>32</v>
      </c>
      <c r="I12" s="13" t="s">
        <v>32</v>
      </c>
      <c r="J12" s="13" t="s">
        <v>32</v>
      </c>
      <c r="K12" s="13"/>
      <c r="L12" s="13" t="s">
        <v>32</v>
      </c>
      <c r="M12" s="13" t="s">
        <v>32</v>
      </c>
      <c r="N12" s="13" t="s">
        <v>32</v>
      </c>
      <c r="O12" s="13" t="s">
        <v>32</v>
      </c>
      <c r="P12" s="13" t="s">
        <v>32</v>
      </c>
      <c r="Q12" s="13" t="s">
        <v>32</v>
      </c>
      <c r="R12" s="13" t="s">
        <v>32</v>
      </c>
      <c r="S12" s="13" t="s">
        <v>32</v>
      </c>
      <c r="T12" s="13" t="s">
        <v>32</v>
      </c>
      <c r="U12" s="13" t="s">
        <v>32</v>
      </c>
      <c r="V12" s="13" t="s">
        <v>32</v>
      </c>
      <c r="W12" s="13" t="s">
        <v>32</v>
      </c>
      <c r="X12" s="13" t="s">
        <v>32</v>
      </c>
      <c r="Y12" s="13"/>
      <c r="Z12" s="13" t="s">
        <v>32</v>
      </c>
      <c r="AA12" s="13" t="s">
        <v>32</v>
      </c>
      <c r="AB12" s="13"/>
      <c r="AC12" s="11">
        <f t="shared" si="0"/>
        <v>1</v>
      </c>
      <c r="AD12" s="12">
        <f t="shared" si="1"/>
        <v>1.72E-2</v>
      </c>
      <c r="AE12" s="12">
        <f t="shared" si="2"/>
        <v>1.72E-2</v>
      </c>
      <c r="AF12" s="12">
        <f t="shared" si="3"/>
        <v>1.72E-2</v>
      </c>
      <c r="AG12" s="12">
        <f t="shared" si="4"/>
        <v>1.72E-2</v>
      </c>
    </row>
    <row r="13" spans="1:33" ht="15" customHeight="1" x14ac:dyDescent="0.25">
      <c r="A13" s="8" t="s">
        <v>61</v>
      </c>
      <c r="B13" s="9" t="s">
        <v>40</v>
      </c>
      <c r="C13" s="13" t="s">
        <v>32</v>
      </c>
      <c r="D13" s="13" t="s">
        <v>32</v>
      </c>
      <c r="E13" s="13" t="s">
        <v>32</v>
      </c>
      <c r="F13" s="13" t="s">
        <v>32</v>
      </c>
      <c r="G13" s="13" t="s">
        <v>32</v>
      </c>
      <c r="H13" s="13" t="s">
        <v>32</v>
      </c>
      <c r="I13" s="13" t="s">
        <v>32</v>
      </c>
      <c r="J13" s="13" t="s">
        <v>32</v>
      </c>
      <c r="K13" s="13"/>
      <c r="L13" s="13" t="s">
        <v>32</v>
      </c>
      <c r="M13" s="13" t="s">
        <v>32</v>
      </c>
      <c r="N13" s="13" t="s">
        <v>32</v>
      </c>
      <c r="O13" s="13" t="s">
        <v>32</v>
      </c>
      <c r="P13" s="13" t="s">
        <v>32</v>
      </c>
      <c r="Q13" s="13" t="s">
        <v>32</v>
      </c>
      <c r="R13" s="13" t="s">
        <v>32</v>
      </c>
      <c r="S13" s="13" t="s">
        <v>32</v>
      </c>
      <c r="T13" s="13" t="s">
        <v>32</v>
      </c>
      <c r="U13" s="13" t="s">
        <v>32</v>
      </c>
      <c r="V13" s="13" t="s">
        <v>32</v>
      </c>
      <c r="W13" s="13" t="s">
        <v>32</v>
      </c>
      <c r="X13" s="13" t="s">
        <v>32</v>
      </c>
      <c r="Y13" s="13"/>
      <c r="Z13" s="13" t="s">
        <v>32</v>
      </c>
      <c r="AA13" s="13" t="s">
        <v>32</v>
      </c>
      <c r="AB13" s="13"/>
      <c r="AC13" s="11">
        <f t="shared" si="0"/>
        <v>0</v>
      </c>
      <c r="AD13" s="12">
        <f t="shared" si="1"/>
        <v>0</v>
      </c>
      <c r="AE13" s="12">
        <f t="shared" si="2"/>
        <v>0</v>
      </c>
      <c r="AF13" s="12" t="e">
        <f t="shared" si="3"/>
        <v>#DIV/0!</v>
      </c>
      <c r="AG13" s="12">
        <f t="shared" si="4"/>
        <v>0</v>
      </c>
    </row>
    <row r="14" spans="1:33" ht="15" customHeight="1" x14ac:dyDescent="0.25">
      <c r="A14" s="8" t="s">
        <v>62</v>
      </c>
      <c r="B14" s="9" t="s">
        <v>63</v>
      </c>
      <c r="C14" s="13" t="s">
        <v>32</v>
      </c>
      <c r="D14" s="13" t="s">
        <v>32</v>
      </c>
      <c r="E14" s="13" t="s">
        <v>32</v>
      </c>
      <c r="F14" s="13" t="s">
        <v>32</v>
      </c>
      <c r="G14" s="13" t="s">
        <v>32</v>
      </c>
      <c r="H14" s="13" t="s">
        <v>32</v>
      </c>
      <c r="I14" s="13" t="s">
        <v>32</v>
      </c>
      <c r="J14" s="13" t="s">
        <v>32</v>
      </c>
      <c r="K14" s="13"/>
      <c r="L14" s="13" t="s">
        <v>32</v>
      </c>
      <c r="M14" s="13" t="s">
        <v>32</v>
      </c>
      <c r="N14" s="13" t="s">
        <v>32</v>
      </c>
      <c r="O14" s="13" t="s">
        <v>32</v>
      </c>
      <c r="P14" s="13" t="s">
        <v>32</v>
      </c>
      <c r="Q14" s="13" t="s">
        <v>32</v>
      </c>
      <c r="R14" s="13" t="s">
        <v>32</v>
      </c>
      <c r="S14" s="13" t="s">
        <v>32</v>
      </c>
      <c r="T14" s="13" t="s">
        <v>32</v>
      </c>
      <c r="U14" s="13" t="s">
        <v>32</v>
      </c>
      <c r="V14" s="13" t="s">
        <v>32</v>
      </c>
      <c r="W14" s="13" t="s">
        <v>32</v>
      </c>
      <c r="X14" s="13" t="s">
        <v>32</v>
      </c>
      <c r="Y14" s="13"/>
      <c r="Z14" s="13" t="s">
        <v>32</v>
      </c>
      <c r="AA14" s="13" t="s">
        <v>32</v>
      </c>
      <c r="AB14" s="13"/>
      <c r="AC14" s="11">
        <f t="shared" si="0"/>
        <v>0</v>
      </c>
      <c r="AD14" s="12">
        <f t="shared" si="1"/>
        <v>0</v>
      </c>
      <c r="AE14" s="12">
        <f t="shared" si="2"/>
        <v>0</v>
      </c>
      <c r="AF14" s="12" t="e">
        <f t="shared" si="3"/>
        <v>#DIV/0!</v>
      </c>
      <c r="AG14" s="12">
        <f t="shared" si="4"/>
        <v>0</v>
      </c>
    </row>
    <row r="15" spans="1:33" ht="15" customHeight="1" x14ac:dyDescent="0.25">
      <c r="A15" s="8" t="s">
        <v>49</v>
      </c>
      <c r="B15" s="9" t="s">
        <v>50</v>
      </c>
      <c r="C15" s="13" t="s">
        <v>32</v>
      </c>
      <c r="D15" s="13" t="s">
        <v>32</v>
      </c>
      <c r="E15" s="13">
        <v>1.7310000000000001</v>
      </c>
      <c r="F15" s="13">
        <v>0.15240000000000001</v>
      </c>
      <c r="G15" s="13" t="s">
        <v>32</v>
      </c>
      <c r="H15" s="13" t="s">
        <v>32</v>
      </c>
      <c r="I15" s="13" t="s">
        <v>32</v>
      </c>
      <c r="J15" s="13" t="s">
        <v>32</v>
      </c>
      <c r="K15" s="13"/>
      <c r="L15" s="13" t="s">
        <v>32</v>
      </c>
      <c r="M15" s="13" t="s">
        <v>32</v>
      </c>
      <c r="N15" s="13" t="s">
        <v>32</v>
      </c>
      <c r="O15" s="13" t="s">
        <v>32</v>
      </c>
      <c r="P15" s="13" t="s">
        <v>32</v>
      </c>
      <c r="Q15" s="13" t="s">
        <v>32</v>
      </c>
      <c r="R15" s="13" t="s">
        <v>32</v>
      </c>
      <c r="S15" s="13" t="s">
        <v>32</v>
      </c>
      <c r="T15" s="13" t="s">
        <v>32</v>
      </c>
      <c r="U15" s="13" t="s">
        <v>32</v>
      </c>
      <c r="V15" s="13" t="s">
        <v>32</v>
      </c>
      <c r="W15" s="13" t="s">
        <v>32</v>
      </c>
      <c r="X15" s="13" t="s">
        <v>32</v>
      </c>
      <c r="Y15" s="13"/>
      <c r="Z15" s="13" t="s">
        <v>32</v>
      </c>
      <c r="AA15" s="13" t="s">
        <v>32</v>
      </c>
      <c r="AB15" s="13"/>
      <c r="AC15" s="11">
        <f t="shared" si="0"/>
        <v>2</v>
      </c>
      <c r="AD15" s="12">
        <f t="shared" si="1"/>
        <v>0.15240000000000001</v>
      </c>
      <c r="AE15" s="12">
        <f t="shared" si="2"/>
        <v>1.7310000000000001</v>
      </c>
      <c r="AF15" s="12">
        <f t="shared" si="3"/>
        <v>0.94170000000000009</v>
      </c>
      <c r="AG15" s="12">
        <f t="shared" si="4"/>
        <v>1.8834000000000002</v>
      </c>
    </row>
    <row r="16" spans="1:33" ht="15" customHeight="1" x14ac:dyDescent="0.25">
      <c r="A16" s="8" t="s">
        <v>64</v>
      </c>
      <c r="B16" s="9" t="s">
        <v>40</v>
      </c>
      <c r="C16" s="13" t="s">
        <v>32</v>
      </c>
      <c r="D16" s="13" t="s">
        <v>32</v>
      </c>
      <c r="E16" s="13" t="s">
        <v>32</v>
      </c>
      <c r="F16" s="13" t="s">
        <v>32</v>
      </c>
      <c r="G16" s="13" t="s">
        <v>32</v>
      </c>
      <c r="H16" s="13" t="s">
        <v>32</v>
      </c>
      <c r="I16" s="13" t="s">
        <v>32</v>
      </c>
      <c r="J16" s="13" t="s">
        <v>32</v>
      </c>
      <c r="K16" s="13"/>
      <c r="L16" s="13" t="s">
        <v>32</v>
      </c>
      <c r="M16" s="13" t="s">
        <v>32</v>
      </c>
      <c r="N16" s="13" t="s">
        <v>32</v>
      </c>
      <c r="O16" s="13" t="s">
        <v>32</v>
      </c>
      <c r="P16" s="13" t="s">
        <v>32</v>
      </c>
      <c r="Q16" s="13" t="s">
        <v>32</v>
      </c>
      <c r="R16" s="13" t="s">
        <v>32</v>
      </c>
      <c r="S16" s="13" t="s">
        <v>32</v>
      </c>
      <c r="T16" s="13" t="s">
        <v>32</v>
      </c>
      <c r="U16" s="13" t="s">
        <v>32</v>
      </c>
      <c r="V16" s="13" t="s">
        <v>32</v>
      </c>
      <c r="W16" s="13" t="s">
        <v>32</v>
      </c>
      <c r="X16" s="13" t="s">
        <v>32</v>
      </c>
      <c r="Y16" s="13"/>
      <c r="Z16" s="13" t="s">
        <v>32</v>
      </c>
      <c r="AA16" s="13" t="s">
        <v>32</v>
      </c>
      <c r="AB16" s="13"/>
      <c r="AC16" s="11">
        <f t="shared" si="0"/>
        <v>0</v>
      </c>
      <c r="AD16" s="12">
        <f t="shared" si="1"/>
        <v>0</v>
      </c>
      <c r="AE16" s="12">
        <f t="shared" si="2"/>
        <v>0</v>
      </c>
      <c r="AF16" s="12" t="e">
        <f t="shared" si="3"/>
        <v>#DIV/0!</v>
      </c>
      <c r="AG16" s="12">
        <f t="shared" si="4"/>
        <v>0</v>
      </c>
    </row>
    <row r="17" spans="1:33" ht="15" customHeight="1" x14ac:dyDescent="0.25">
      <c r="A17" s="8" t="s">
        <v>65</v>
      </c>
      <c r="B17" s="9" t="s">
        <v>45</v>
      </c>
      <c r="C17" s="13" t="s">
        <v>32</v>
      </c>
      <c r="D17" s="13" t="s">
        <v>32</v>
      </c>
      <c r="E17" s="13" t="s">
        <v>32</v>
      </c>
      <c r="F17" s="13" t="s">
        <v>32</v>
      </c>
      <c r="G17" s="13" t="s">
        <v>32</v>
      </c>
      <c r="H17" s="13" t="s">
        <v>32</v>
      </c>
      <c r="I17" s="13" t="s">
        <v>32</v>
      </c>
      <c r="J17" s="13" t="s">
        <v>32</v>
      </c>
      <c r="K17" s="13"/>
      <c r="L17" s="13" t="s">
        <v>32</v>
      </c>
      <c r="M17" s="13" t="s">
        <v>32</v>
      </c>
      <c r="N17" s="13" t="s">
        <v>32</v>
      </c>
      <c r="O17" s="13" t="s">
        <v>32</v>
      </c>
      <c r="P17" s="13" t="s">
        <v>32</v>
      </c>
      <c r="Q17" s="13" t="s">
        <v>32</v>
      </c>
      <c r="R17" s="13" t="s">
        <v>32</v>
      </c>
      <c r="S17" s="13" t="s">
        <v>32</v>
      </c>
      <c r="T17" s="13" t="s">
        <v>32</v>
      </c>
      <c r="U17" s="13" t="s">
        <v>32</v>
      </c>
      <c r="V17" s="13" t="s">
        <v>32</v>
      </c>
      <c r="W17" s="13" t="s">
        <v>32</v>
      </c>
      <c r="X17" s="13" t="s">
        <v>32</v>
      </c>
      <c r="Y17" s="13"/>
      <c r="Z17" s="13" t="s">
        <v>32</v>
      </c>
      <c r="AA17" s="13" t="s">
        <v>32</v>
      </c>
      <c r="AB17" s="13"/>
      <c r="AC17" s="11">
        <f t="shared" si="0"/>
        <v>0</v>
      </c>
      <c r="AD17" s="12">
        <f t="shared" si="1"/>
        <v>0</v>
      </c>
      <c r="AE17" s="12">
        <f t="shared" si="2"/>
        <v>0</v>
      </c>
      <c r="AF17" s="12" t="e">
        <f t="shared" si="3"/>
        <v>#DIV/0!</v>
      </c>
      <c r="AG17" s="12">
        <f t="shared" si="4"/>
        <v>0</v>
      </c>
    </row>
    <row r="18" spans="1:33" ht="15" customHeight="1" x14ac:dyDescent="0.25">
      <c r="A18" s="8" t="s">
        <v>57</v>
      </c>
      <c r="B18" s="9" t="s">
        <v>40</v>
      </c>
      <c r="C18" s="13" t="s">
        <v>32</v>
      </c>
      <c r="D18" s="13" t="s">
        <v>32</v>
      </c>
      <c r="E18" s="13" t="s">
        <v>32</v>
      </c>
      <c r="F18" s="13" t="s">
        <v>32</v>
      </c>
      <c r="G18" s="13">
        <v>1.9099999999999999E-2</v>
      </c>
      <c r="H18" s="13" t="s">
        <v>32</v>
      </c>
      <c r="I18" s="13" t="s">
        <v>32</v>
      </c>
      <c r="J18" s="13" t="s">
        <v>32</v>
      </c>
      <c r="K18" s="13"/>
      <c r="L18" s="13" t="s">
        <v>32</v>
      </c>
      <c r="M18" s="13" t="s">
        <v>32</v>
      </c>
      <c r="N18" s="13" t="s">
        <v>32</v>
      </c>
      <c r="O18" s="13" t="s">
        <v>32</v>
      </c>
      <c r="P18" s="13" t="s">
        <v>32</v>
      </c>
      <c r="Q18" s="13" t="s">
        <v>32</v>
      </c>
      <c r="R18" s="13" t="s">
        <v>32</v>
      </c>
      <c r="S18" s="13" t="s">
        <v>32</v>
      </c>
      <c r="T18" s="13" t="s">
        <v>32</v>
      </c>
      <c r="U18" s="13" t="s">
        <v>32</v>
      </c>
      <c r="V18" s="13" t="s">
        <v>32</v>
      </c>
      <c r="W18" s="13" t="s">
        <v>32</v>
      </c>
      <c r="X18" s="13" t="s">
        <v>32</v>
      </c>
      <c r="Y18" s="13"/>
      <c r="Z18" s="13" t="s">
        <v>32</v>
      </c>
      <c r="AA18" s="13" t="s">
        <v>32</v>
      </c>
      <c r="AB18" s="13"/>
      <c r="AC18" s="11">
        <f t="shared" si="0"/>
        <v>1</v>
      </c>
      <c r="AD18" s="12">
        <f t="shared" si="1"/>
        <v>1.9099999999999999E-2</v>
      </c>
      <c r="AE18" s="12">
        <f t="shared" si="2"/>
        <v>1.9099999999999999E-2</v>
      </c>
      <c r="AF18" s="12">
        <f t="shared" si="3"/>
        <v>1.9099999999999999E-2</v>
      </c>
      <c r="AG18" s="12">
        <f t="shared" si="4"/>
        <v>1.9099999999999999E-2</v>
      </c>
    </row>
    <row r="19" spans="1:33" ht="15" customHeight="1" x14ac:dyDescent="0.25">
      <c r="A19" s="8" t="s">
        <v>42</v>
      </c>
      <c r="B19" s="9" t="s">
        <v>37</v>
      </c>
      <c r="C19" s="13" t="s">
        <v>32</v>
      </c>
      <c r="D19" s="13" t="s">
        <v>32</v>
      </c>
      <c r="E19" s="13">
        <v>3.1259999999999999</v>
      </c>
      <c r="F19" s="13">
        <v>9.8175999999999988</v>
      </c>
      <c r="G19" s="13" t="s">
        <v>32</v>
      </c>
      <c r="H19" s="13">
        <v>9.7575000000000003</v>
      </c>
      <c r="I19" s="13" t="s">
        <v>32</v>
      </c>
      <c r="J19" s="13" t="s">
        <v>32</v>
      </c>
      <c r="K19" s="13"/>
      <c r="L19" s="13" t="s">
        <v>32</v>
      </c>
      <c r="M19" s="13" t="s">
        <v>32</v>
      </c>
      <c r="N19" s="13" t="s">
        <v>32</v>
      </c>
      <c r="O19" s="13" t="s">
        <v>32</v>
      </c>
      <c r="P19" s="13" t="s">
        <v>32</v>
      </c>
      <c r="Q19" s="13" t="s">
        <v>32</v>
      </c>
      <c r="R19" s="13" t="s">
        <v>32</v>
      </c>
      <c r="S19" s="13" t="s">
        <v>32</v>
      </c>
      <c r="T19" s="13" t="s">
        <v>32</v>
      </c>
      <c r="U19" s="13" t="s">
        <v>32</v>
      </c>
      <c r="V19" s="13" t="s">
        <v>32</v>
      </c>
      <c r="W19" s="13" t="s">
        <v>32</v>
      </c>
      <c r="X19" s="13" t="s">
        <v>32</v>
      </c>
      <c r="Y19" s="13"/>
      <c r="Z19" s="13" t="s">
        <v>32</v>
      </c>
      <c r="AA19" s="13">
        <v>1.59</v>
      </c>
      <c r="AB19" s="13"/>
      <c r="AC19" s="11">
        <f t="shared" si="0"/>
        <v>4</v>
      </c>
      <c r="AD19" s="12">
        <f t="shared" si="1"/>
        <v>1.59</v>
      </c>
      <c r="AE19" s="12">
        <f t="shared" si="2"/>
        <v>9.8175999999999988</v>
      </c>
      <c r="AF19" s="12">
        <f t="shared" si="3"/>
        <v>6.0727749999999991</v>
      </c>
      <c r="AG19" s="12">
        <f t="shared" si="4"/>
        <v>24.291099999999997</v>
      </c>
    </row>
    <row r="20" spans="1:33" ht="15" customHeight="1" x14ac:dyDescent="0.25">
      <c r="A20" s="8" t="s">
        <v>54</v>
      </c>
      <c r="B20" s="9" t="s">
        <v>40</v>
      </c>
      <c r="C20" s="13" t="s">
        <v>32</v>
      </c>
      <c r="D20" s="13" t="s">
        <v>32</v>
      </c>
      <c r="E20" s="13" t="s">
        <v>32</v>
      </c>
      <c r="F20" s="13" t="s">
        <v>32</v>
      </c>
      <c r="G20" s="13" t="s">
        <v>32</v>
      </c>
      <c r="H20" s="13" t="s">
        <v>32</v>
      </c>
      <c r="I20" s="13" t="s">
        <v>32</v>
      </c>
      <c r="J20" s="13" t="s">
        <v>32</v>
      </c>
      <c r="K20" s="13"/>
      <c r="L20" s="13" t="s">
        <v>32</v>
      </c>
      <c r="M20" s="13" t="s">
        <v>32</v>
      </c>
      <c r="N20" s="13" t="s">
        <v>32</v>
      </c>
      <c r="O20" s="13" t="s">
        <v>32</v>
      </c>
      <c r="P20" s="13" t="s">
        <v>32</v>
      </c>
      <c r="Q20" s="13" t="s">
        <v>32</v>
      </c>
      <c r="R20" s="13" t="s">
        <v>32</v>
      </c>
      <c r="S20" s="13" t="s">
        <v>32</v>
      </c>
      <c r="T20" s="13">
        <v>1.5592999999999999</v>
      </c>
      <c r="U20" s="13" t="s">
        <v>32</v>
      </c>
      <c r="V20" s="13" t="s">
        <v>32</v>
      </c>
      <c r="W20" s="13" t="s">
        <v>32</v>
      </c>
      <c r="X20" s="13" t="s">
        <v>32</v>
      </c>
      <c r="Y20" s="13"/>
      <c r="Z20" s="13" t="s">
        <v>32</v>
      </c>
      <c r="AA20" s="13" t="s">
        <v>32</v>
      </c>
      <c r="AB20" s="13"/>
      <c r="AC20" s="11">
        <f t="shared" si="0"/>
        <v>1</v>
      </c>
      <c r="AD20" s="12">
        <f t="shared" si="1"/>
        <v>1.5592999999999999</v>
      </c>
      <c r="AE20" s="12">
        <f t="shared" si="2"/>
        <v>1.5592999999999999</v>
      </c>
      <c r="AF20" s="12">
        <f t="shared" si="3"/>
        <v>1.5592999999999999</v>
      </c>
      <c r="AG20" s="12">
        <f t="shared" si="4"/>
        <v>1.5592999999999999</v>
      </c>
    </row>
    <row r="21" spans="1:33" ht="15" customHeight="1" x14ac:dyDescent="0.25">
      <c r="A21" s="8" t="s">
        <v>39</v>
      </c>
      <c r="B21" s="9" t="s">
        <v>40</v>
      </c>
      <c r="C21" s="13" t="s">
        <v>32</v>
      </c>
      <c r="D21" s="13">
        <v>0.8629</v>
      </c>
      <c r="E21" s="13">
        <v>1.9900000000000001E-2</v>
      </c>
      <c r="F21" s="13" t="s">
        <v>32</v>
      </c>
      <c r="G21" s="13">
        <v>0.30809999999999998</v>
      </c>
      <c r="H21" s="13">
        <v>2.1442999999999999</v>
      </c>
      <c r="I21" s="13" t="s">
        <v>32</v>
      </c>
      <c r="J21" s="13" t="s">
        <v>32</v>
      </c>
      <c r="K21" s="13"/>
      <c r="L21" s="13" t="s">
        <v>32</v>
      </c>
      <c r="M21" s="13" t="s">
        <v>32</v>
      </c>
      <c r="N21" s="13" t="s">
        <v>32</v>
      </c>
      <c r="O21" s="13" t="s">
        <v>32</v>
      </c>
      <c r="P21" s="13" t="s">
        <v>32</v>
      </c>
      <c r="Q21" s="13" t="s">
        <v>32</v>
      </c>
      <c r="R21" s="13" t="s">
        <v>32</v>
      </c>
      <c r="S21" s="13" t="s">
        <v>32</v>
      </c>
      <c r="T21" s="13">
        <v>1.0781499999999999</v>
      </c>
      <c r="U21" s="13" t="s">
        <v>32</v>
      </c>
      <c r="V21" s="13">
        <v>13.336600000000001</v>
      </c>
      <c r="W21" s="13" t="s">
        <v>32</v>
      </c>
      <c r="X21" s="13" t="s">
        <v>32</v>
      </c>
      <c r="Y21" s="13"/>
      <c r="Z21" s="13" t="s">
        <v>32</v>
      </c>
      <c r="AA21" s="13" t="s">
        <v>32</v>
      </c>
      <c r="AB21" s="13"/>
      <c r="AC21" s="11">
        <f t="shared" si="0"/>
        <v>6</v>
      </c>
      <c r="AD21" s="12">
        <f t="shared" si="1"/>
        <v>1.9900000000000001E-2</v>
      </c>
      <c r="AE21" s="12">
        <f t="shared" si="2"/>
        <v>13.336600000000001</v>
      </c>
      <c r="AF21" s="12">
        <f t="shared" si="3"/>
        <v>2.9583249999999999</v>
      </c>
      <c r="AG21" s="12">
        <f t="shared" si="4"/>
        <v>17.749949999999998</v>
      </c>
    </row>
    <row r="22" spans="1:33" ht="15" customHeight="1" x14ac:dyDescent="0.25">
      <c r="A22" s="8" t="s">
        <v>66</v>
      </c>
      <c r="B22" s="9" t="s">
        <v>34</v>
      </c>
      <c r="C22" s="13" t="s">
        <v>32</v>
      </c>
      <c r="D22" s="13" t="s">
        <v>32</v>
      </c>
      <c r="E22" s="13" t="s">
        <v>32</v>
      </c>
      <c r="F22" s="13" t="s">
        <v>32</v>
      </c>
      <c r="G22" s="13" t="s">
        <v>32</v>
      </c>
      <c r="H22" s="13" t="s">
        <v>32</v>
      </c>
      <c r="I22" s="13" t="s">
        <v>32</v>
      </c>
      <c r="J22" s="13" t="s">
        <v>32</v>
      </c>
      <c r="K22" s="13"/>
      <c r="L22" s="13" t="s">
        <v>32</v>
      </c>
      <c r="M22" s="13" t="s">
        <v>32</v>
      </c>
      <c r="N22" s="13" t="s">
        <v>32</v>
      </c>
      <c r="O22" s="13" t="s">
        <v>32</v>
      </c>
      <c r="P22" s="13" t="s">
        <v>32</v>
      </c>
      <c r="Q22" s="13" t="s">
        <v>32</v>
      </c>
      <c r="R22" s="13" t="s">
        <v>32</v>
      </c>
      <c r="S22" s="13" t="s">
        <v>32</v>
      </c>
      <c r="T22" s="13" t="s">
        <v>32</v>
      </c>
      <c r="U22" s="13" t="s">
        <v>32</v>
      </c>
      <c r="V22" s="13" t="s">
        <v>32</v>
      </c>
      <c r="W22" s="13" t="s">
        <v>32</v>
      </c>
      <c r="X22" s="13" t="s">
        <v>32</v>
      </c>
      <c r="Y22" s="13"/>
      <c r="Z22" s="13" t="s">
        <v>32</v>
      </c>
      <c r="AA22" s="13" t="s">
        <v>32</v>
      </c>
      <c r="AB22" s="13"/>
      <c r="AC22" s="11">
        <f t="shared" si="0"/>
        <v>0</v>
      </c>
      <c r="AD22" s="12">
        <f t="shared" si="1"/>
        <v>0</v>
      </c>
      <c r="AE22" s="12">
        <f t="shared" si="2"/>
        <v>0</v>
      </c>
      <c r="AF22" s="12" t="e">
        <f t="shared" si="3"/>
        <v>#DIV/0!</v>
      </c>
      <c r="AG22" s="12">
        <f t="shared" si="4"/>
        <v>0</v>
      </c>
    </row>
    <row r="23" spans="1:33" ht="15" customHeight="1" x14ac:dyDescent="0.25">
      <c r="A23" s="8" t="s">
        <v>67</v>
      </c>
      <c r="B23" s="9" t="s">
        <v>45</v>
      </c>
      <c r="C23" s="13" t="s">
        <v>32</v>
      </c>
      <c r="D23" s="13" t="s">
        <v>32</v>
      </c>
      <c r="E23" s="13" t="s">
        <v>32</v>
      </c>
      <c r="F23" s="13" t="s">
        <v>32</v>
      </c>
      <c r="G23" s="13" t="s">
        <v>32</v>
      </c>
      <c r="H23" s="13" t="s">
        <v>32</v>
      </c>
      <c r="I23" s="13" t="s">
        <v>32</v>
      </c>
      <c r="J23" s="13" t="s">
        <v>32</v>
      </c>
      <c r="K23" s="13"/>
      <c r="L23" s="13" t="s">
        <v>32</v>
      </c>
      <c r="M23" s="13" t="s">
        <v>32</v>
      </c>
      <c r="N23" s="13" t="s">
        <v>32</v>
      </c>
      <c r="O23" s="13" t="s">
        <v>32</v>
      </c>
      <c r="P23" s="13" t="s">
        <v>32</v>
      </c>
      <c r="Q23" s="13" t="s">
        <v>32</v>
      </c>
      <c r="R23" s="13" t="s">
        <v>32</v>
      </c>
      <c r="S23" s="13" t="s">
        <v>32</v>
      </c>
      <c r="T23" s="13" t="s">
        <v>32</v>
      </c>
      <c r="U23" s="13" t="s">
        <v>32</v>
      </c>
      <c r="V23" s="13" t="s">
        <v>32</v>
      </c>
      <c r="W23" s="13" t="s">
        <v>32</v>
      </c>
      <c r="X23" s="13" t="s">
        <v>32</v>
      </c>
      <c r="Y23" s="13"/>
      <c r="Z23" s="13" t="s">
        <v>32</v>
      </c>
      <c r="AA23" s="13" t="s">
        <v>32</v>
      </c>
      <c r="AB23" s="13"/>
      <c r="AC23" s="11">
        <f t="shared" si="0"/>
        <v>0</v>
      </c>
      <c r="AD23" s="12">
        <f t="shared" si="1"/>
        <v>0</v>
      </c>
      <c r="AE23" s="12">
        <f t="shared" si="2"/>
        <v>0</v>
      </c>
      <c r="AF23" s="12" t="e">
        <f t="shared" si="3"/>
        <v>#DIV/0!</v>
      </c>
      <c r="AG23" s="12">
        <f t="shared" si="4"/>
        <v>0</v>
      </c>
    </row>
    <row r="24" spans="1:33" ht="15" customHeight="1" x14ac:dyDescent="0.25">
      <c r="A24" s="8" t="s">
        <v>56</v>
      </c>
      <c r="B24" s="9" t="s">
        <v>40</v>
      </c>
      <c r="C24" s="13" t="s">
        <v>32</v>
      </c>
      <c r="D24" s="13" t="s">
        <v>32</v>
      </c>
      <c r="E24" s="13" t="s">
        <v>32</v>
      </c>
      <c r="F24" s="13" t="s">
        <v>32</v>
      </c>
      <c r="G24" s="13" t="s">
        <v>32</v>
      </c>
      <c r="H24" s="13" t="s">
        <v>32</v>
      </c>
      <c r="I24" s="13" t="s">
        <v>32</v>
      </c>
      <c r="J24" s="13" t="s">
        <v>32</v>
      </c>
      <c r="K24" s="13"/>
      <c r="L24" s="13">
        <v>0.77</v>
      </c>
      <c r="M24" s="13" t="s">
        <v>32</v>
      </c>
      <c r="N24" s="13" t="s">
        <v>32</v>
      </c>
      <c r="O24" s="13" t="s">
        <v>32</v>
      </c>
      <c r="P24" s="13" t="s">
        <v>32</v>
      </c>
      <c r="Q24" s="13" t="s">
        <v>32</v>
      </c>
      <c r="R24" s="13" t="s">
        <v>32</v>
      </c>
      <c r="S24" s="13" t="s">
        <v>32</v>
      </c>
      <c r="T24" s="13" t="s">
        <v>32</v>
      </c>
      <c r="U24" s="13" t="s">
        <v>32</v>
      </c>
      <c r="V24" s="13" t="s">
        <v>32</v>
      </c>
      <c r="W24" s="13" t="s">
        <v>32</v>
      </c>
      <c r="X24" s="13" t="s">
        <v>32</v>
      </c>
      <c r="Y24" s="13"/>
      <c r="Z24" s="13" t="s">
        <v>32</v>
      </c>
      <c r="AA24" s="13" t="s">
        <v>32</v>
      </c>
      <c r="AB24" s="13"/>
      <c r="AC24" s="11">
        <f t="shared" si="0"/>
        <v>1</v>
      </c>
      <c r="AD24" s="12">
        <f t="shared" si="1"/>
        <v>0.77</v>
      </c>
      <c r="AE24" s="12">
        <f t="shared" si="2"/>
        <v>0.77</v>
      </c>
      <c r="AF24" s="12">
        <f t="shared" si="3"/>
        <v>0.77</v>
      </c>
      <c r="AG24" s="12">
        <f t="shared" si="4"/>
        <v>0.77</v>
      </c>
    </row>
    <row r="25" spans="1:33" ht="15" customHeight="1" x14ac:dyDescent="0.25">
      <c r="A25" s="8" t="s">
        <v>68</v>
      </c>
      <c r="B25" s="9" t="s">
        <v>37</v>
      </c>
      <c r="C25" s="13" t="s">
        <v>32</v>
      </c>
      <c r="D25" s="13" t="s">
        <v>32</v>
      </c>
      <c r="E25" s="13" t="s">
        <v>32</v>
      </c>
      <c r="F25" s="13" t="s">
        <v>32</v>
      </c>
      <c r="G25" s="13" t="s">
        <v>32</v>
      </c>
      <c r="H25" s="13" t="s">
        <v>32</v>
      </c>
      <c r="I25" s="13" t="s">
        <v>32</v>
      </c>
      <c r="J25" s="13" t="s">
        <v>32</v>
      </c>
      <c r="K25" s="13"/>
      <c r="L25" s="13" t="s">
        <v>32</v>
      </c>
      <c r="M25" s="13" t="s">
        <v>32</v>
      </c>
      <c r="N25" s="13" t="s">
        <v>32</v>
      </c>
      <c r="O25" s="13" t="s">
        <v>32</v>
      </c>
      <c r="P25" s="13" t="s">
        <v>32</v>
      </c>
      <c r="Q25" s="13" t="s">
        <v>32</v>
      </c>
      <c r="R25" s="13" t="s">
        <v>32</v>
      </c>
      <c r="S25" s="13" t="s">
        <v>32</v>
      </c>
      <c r="T25" s="13" t="s">
        <v>32</v>
      </c>
      <c r="U25" s="13" t="s">
        <v>32</v>
      </c>
      <c r="V25" s="13" t="s">
        <v>32</v>
      </c>
      <c r="W25" s="13" t="s">
        <v>32</v>
      </c>
      <c r="X25" s="13" t="s">
        <v>32</v>
      </c>
      <c r="Y25" s="13"/>
      <c r="Z25" s="13" t="s">
        <v>32</v>
      </c>
      <c r="AA25" s="13" t="s">
        <v>32</v>
      </c>
      <c r="AB25" s="13"/>
      <c r="AC25" s="11">
        <f t="shared" si="0"/>
        <v>0</v>
      </c>
      <c r="AD25" s="12">
        <f t="shared" si="1"/>
        <v>0</v>
      </c>
      <c r="AE25" s="12">
        <f t="shared" si="2"/>
        <v>0</v>
      </c>
      <c r="AF25" s="12" t="e">
        <f t="shared" si="3"/>
        <v>#DIV/0!</v>
      </c>
      <c r="AG25" s="12">
        <f t="shared" si="4"/>
        <v>0</v>
      </c>
    </row>
    <row r="26" spans="1:33" ht="15" customHeight="1" x14ac:dyDescent="0.25">
      <c r="A26" s="8" t="s">
        <v>69</v>
      </c>
      <c r="B26" s="9" t="s">
        <v>40</v>
      </c>
      <c r="C26" s="13" t="s">
        <v>32</v>
      </c>
      <c r="D26" s="13" t="s">
        <v>32</v>
      </c>
      <c r="E26" s="13" t="s">
        <v>32</v>
      </c>
      <c r="F26" s="13" t="s">
        <v>32</v>
      </c>
      <c r="G26" s="13" t="s">
        <v>32</v>
      </c>
      <c r="H26" s="13" t="s">
        <v>32</v>
      </c>
      <c r="I26" s="13" t="s">
        <v>32</v>
      </c>
      <c r="J26" s="13" t="s">
        <v>32</v>
      </c>
      <c r="K26" s="13"/>
      <c r="L26" s="13" t="s">
        <v>32</v>
      </c>
      <c r="M26" s="13" t="s">
        <v>32</v>
      </c>
      <c r="N26" s="13" t="s">
        <v>32</v>
      </c>
      <c r="O26" s="13" t="s">
        <v>32</v>
      </c>
      <c r="P26" s="13" t="s">
        <v>32</v>
      </c>
      <c r="Q26" s="13" t="s">
        <v>32</v>
      </c>
      <c r="R26" s="13" t="s">
        <v>32</v>
      </c>
      <c r="S26" s="13" t="s">
        <v>32</v>
      </c>
      <c r="T26" s="13" t="s">
        <v>32</v>
      </c>
      <c r="U26" s="13" t="s">
        <v>32</v>
      </c>
      <c r="V26" s="13" t="s">
        <v>32</v>
      </c>
      <c r="W26" s="13" t="s">
        <v>32</v>
      </c>
      <c r="X26" s="13" t="s">
        <v>32</v>
      </c>
      <c r="Y26" s="13"/>
      <c r="Z26" s="13" t="s">
        <v>32</v>
      </c>
      <c r="AA26" s="13" t="s">
        <v>32</v>
      </c>
      <c r="AB26" s="13"/>
      <c r="AC26" s="11">
        <f t="shared" si="0"/>
        <v>0</v>
      </c>
      <c r="AD26" s="12">
        <f t="shared" si="1"/>
        <v>0</v>
      </c>
      <c r="AE26" s="12">
        <f t="shared" si="2"/>
        <v>0</v>
      </c>
      <c r="AF26" s="12" t="e">
        <f t="shared" si="3"/>
        <v>#DIV/0!</v>
      </c>
      <c r="AG26" s="12">
        <f t="shared" si="4"/>
        <v>0</v>
      </c>
    </row>
    <row r="27" spans="1:33" ht="15" customHeight="1" x14ac:dyDescent="0.25">
      <c r="A27" s="8" t="s">
        <v>70</v>
      </c>
      <c r="B27" s="9" t="s">
        <v>34</v>
      </c>
      <c r="C27" s="13" t="s">
        <v>32</v>
      </c>
      <c r="D27" s="13" t="s">
        <v>32</v>
      </c>
      <c r="E27" s="13" t="s">
        <v>32</v>
      </c>
      <c r="F27" s="13" t="s">
        <v>32</v>
      </c>
      <c r="G27" s="13" t="s">
        <v>32</v>
      </c>
      <c r="H27" s="13" t="s">
        <v>32</v>
      </c>
      <c r="I27" s="13" t="s">
        <v>32</v>
      </c>
      <c r="J27" s="13" t="s">
        <v>32</v>
      </c>
      <c r="K27" s="13"/>
      <c r="L27" s="13" t="s">
        <v>32</v>
      </c>
      <c r="M27" s="13" t="s">
        <v>32</v>
      </c>
      <c r="N27" s="13" t="s">
        <v>32</v>
      </c>
      <c r="O27" s="13" t="s">
        <v>32</v>
      </c>
      <c r="P27" s="13" t="s">
        <v>32</v>
      </c>
      <c r="Q27" s="13" t="s">
        <v>32</v>
      </c>
      <c r="R27" s="13" t="s">
        <v>32</v>
      </c>
      <c r="S27" s="13" t="s">
        <v>32</v>
      </c>
      <c r="T27" s="13" t="s">
        <v>32</v>
      </c>
      <c r="U27" s="13" t="s">
        <v>32</v>
      </c>
      <c r="V27" s="13" t="s">
        <v>32</v>
      </c>
      <c r="W27" s="13" t="s">
        <v>32</v>
      </c>
      <c r="X27" s="13" t="s">
        <v>32</v>
      </c>
      <c r="Y27" s="13"/>
      <c r="Z27" s="13" t="s">
        <v>32</v>
      </c>
      <c r="AA27" s="13" t="s">
        <v>32</v>
      </c>
      <c r="AB27" s="13"/>
      <c r="AC27" s="11">
        <f t="shared" si="0"/>
        <v>0</v>
      </c>
      <c r="AD27" s="12">
        <f t="shared" si="1"/>
        <v>0</v>
      </c>
      <c r="AE27" s="12">
        <f t="shared" si="2"/>
        <v>0</v>
      </c>
      <c r="AF27" s="12" t="e">
        <f t="shared" si="3"/>
        <v>#DIV/0!</v>
      </c>
      <c r="AG27" s="12">
        <f t="shared" si="4"/>
        <v>0</v>
      </c>
    </row>
    <row r="28" spans="1:33" ht="15" customHeight="1" x14ac:dyDescent="0.25">
      <c r="A28" s="8" t="s">
        <v>71</v>
      </c>
      <c r="B28" s="9" t="s">
        <v>34</v>
      </c>
      <c r="C28" s="13" t="s">
        <v>32</v>
      </c>
      <c r="D28" s="13" t="s">
        <v>32</v>
      </c>
      <c r="E28" s="13" t="s">
        <v>32</v>
      </c>
      <c r="F28" s="13" t="s">
        <v>32</v>
      </c>
      <c r="G28" s="13" t="s">
        <v>32</v>
      </c>
      <c r="H28" s="13" t="s">
        <v>32</v>
      </c>
      <c r="I28" s="13" t="s">
        <v>32</v>
      </c>
      <c r="J28" s="13" t="s">
        <v>32</v>
      </c>
      <c r="K28" s="13"/>
      <c r="L28" s="13" t="s">
        <v>32</v>
      </c>
      <c r="M28" s="13" t="s">
        <v>32</v>
      </c>
      <c r="N28" s="13" t="s">
        <v>32</v>
      </c>
      <c r="O28" s="13" t="s">
        <v>32</v>
      </c>
      <c r="P28" s="13" t="s">
        <v>32</v>
      </c>
      <c r="Q28" s="13" t="s">
        <v>32</v>
      </c>
      <c r="R28" s="13" t="s">
        <v>32</v>
      </c>
      <c r="S28" s="13" t="s">
        <v>32</v>
      </c>
      <c r="T28" s="13" t="s">
        <v>32</v>
      </c>
      <c r="U28" s="13" t="s">
        <v>32</v>
      </c>
      <c r="V28" s="13" t="s">
        <v>32</v>
      </c>
      <c r="W28" s="13" t="s">
        <v>32</v>
      </c>
      <c r="X28" s="13" t="s">
        <v>32</v>
      </c>
      <c r="Y28" s="13"/>
      <c r="Z28" s="13" t="s">
        <v>32</v>
      </c>
      <c r="AA28" s="13" t="s">
        <v>32</v>
      </c>
      <c r="AB28" s="13"/>
      <c r="AC28" s="11">
        <f t="shared" si="0"/>
        <v>0</v>
      </c>
      <c r="AD28" s="12">
        <f t="shared" si="1"/>
        <v>0</v>
      </c>
      <c r="AE28" s="12">
        <f t="shared" si="2"/>
        <v>0</v>
      </c>
      <c r="AF28" s="12" t="e">
        <f t="shared" si="3"/>
        <v>#DIV/0!</v>
      </c>
      <c r="AG28" s="12">
        <f t="shared" si="4"/>
        <v>0</v>
      </c>
    </row>
    <row r="29" spans="1:33" ht="15" customHeight="1" x14ac:dyDescent="0.25">
      <c r="A29" s="8" t="s">
        <v>52</v>
      </c>
      <c r="B29" s="9" t="s">
        <v>34</v>
      </c>
      <c r="C29" s="13" t="s">
        <v>32</v>
      </c>
      <c r="D29" s="13" t="s">
        <v>32</v>
      </c>
      <c r="E29" s="13">
        <v>7.9000000000000008E-3</v>
      </c>
      <c r="F29" s="13">
        <v>6.225E-2</v>
      </c>
      <c r="G29" s="13" t="s">
        <v>32</v>
      </c>
      <c r="H29" s="13" t="s">
        <v>32</v>
      </c>
      <c r="I29" s="13" t="s">
        <v>32</v>
      </c>
      <c r="J29" s="13" t="s">
        <v>32</v>
      </c>
      <c r="K29" s="13"/>
      <c r="L29" s="13" t="s">
        <v>32</v>
      </c>
      <c r="M29" s="13" t="s">
        <v>32</v>
      </c>
      <c r="N29" s="13" t="s">
        <v>32</v>
      </c>
      <c r="O29" s="13" t="s">
        <v>32</v>
      </c>
      <c r="P29" s="13" t="s">
        <v>32</v>
      </c>
      <c r="Q29" s="13" t="s">
        <v>32</v>
      </c>
      <c r="R29" s="13" t="s">
        <v>32</v>
      </c>
      <c r="S29" s="13" t="s">
        <v>32</v>
      </c>
      <c r="T29" s="13" t="s">
        <v>32</v>
      </c>
      <c r="U29" s="13" t="s">
        <v>32</v>
      </c>
      <c r="V29" s="13" t="s">
        <v>32</v>
      </c>
      <c r="W29" s="13" t="s">
        <v>32</v>
      </c>
      <c r="X29" s="13" t="s">
        <v>32</v>
      </c>
      <c r="Y29" s="13"/>
      <c r="Z29" s="13" t="s">
        <v>32</v>
      </c>
      <c r="AA29" s="13" t="s">
        <v>32</v>
      </c>
      <c r="AB29" s="13"/>
      <c r="AC29" s="11">
        <f t="shared" si="0"/>
        <v>2</v>
      </c>
      <c r="AD29" s="12">
        <f t="shared" si="1"/>
        <v>7.9000000000000008E-3</v>
      </c>
      <c r="AE29" s="12">
        <f t="shared" si="2"/>
        <v>6.225E-2</v>
      </c>
      <c r="AF29" s="12">
        <f t="shared" si="3"/>
        <v>3.5075000000000002E-2</v>
      </c>
      <c r="AG29" s="12">
        <f t="shared" si="4"/>
        <v>7.0150000000000004E-2</v>
      </c>
    </row>
    <row r="30" spans="1:33" ht="15" customHeight="1" x14ac:dyDescent="0.25">
      <c r="A30" s="8" t="s">
        <v>72</v>
      </c>
      <c r="B30" s="9" t="s">
        <v>34</v>
      </c>
      <c r="C30" s="13" t="s">
        <v>32</v>
      </c>
      <c r="D30" s="13" t="s">
        <v>32</v>
      </c>
      <c r="E30" s="13" t="s">
        <v>32</v>
      </c>
      <c r="F30" s="13" t="s">
        <v>32</v>
      </c>
      <c r="G30" s="13" t="s">
        <v>32</v>
      </c>
      <c r="H30" s="13" t="s">
        <v>32</v>
      </c>
      <c r="I30" s="13" t="s">
        <v>32</v>
      </c>
      <c r="J30" s="13" t="s">
        <v>32</v>
      </c>
      <c r="K30" s="13"/>
      <c r="L30" s="13" t="s">
        <v>32</v>
      </c>
      <c r="M30" s="13" t="s">
        <v>32</v>
      </c>
      <c r="N30" s="13" t="s">
        <v>32</v>
      </c>
      <c r="O30" s="13" t="s">
        <v>32</v>
      </c>
      <c r="P30" s="13" t="s">
        <v>32</v>
      </c>
      <c r="Q30" s="13" t="s">
        <v>32</v>
      </c>
      <c r="R30" s="13" t="s">
        <v>32</v>
      </c>
      <c r="S30" s="13" t="s">
        <v>32</v>
      </c>
      <c r="T30" s="13" t="s">
        <v>32</v>
      </c>
      <c r="U30" s="13" t="s">
        <v>32</v>
      </c>
      <c r="V30" s="13" t="s">
        <v>32</v>
      </c>
      <c r="W30" s="13" t="s">
        <v>32</v>
      </c>
      <c r="X30" s="13" t="s">
        <v>32</v>
      </c>
      <c r="Y30" s="13"/>
      <c r="Z30" s="13" t="s">
        <v>32</v>
      </c>
      <c r="AA30" s="13" t="s">
        <v>32</v>
      </c>
      <c r="AB30" s="13"/>
      <c r="AC30" s="11">
        <f t="shared" si="0"/>
        <v>0</v>
      </c>
      <c r="AD30" s="12">
        <f t="shared" si="1"/>
        <v>0</v>
      </c>
      <c r="AE30" s="12">
        <f t="shared" si="2"/>
        <v>0</v>
      </c>
      <c r="AF30" s="12" t="e">
        <f t="shared" si="3"/>
        <v>#DIV/0!</v>
      </c>
      <c r="AG30" s="12">
        <f t="shared" si="4"/>
        <v>0</v>
      </c>
    </row>
    <row r="31" spans="1:33" ht="15" customHeight="1" x14ac:dyDescent="0.25">
      <c r="A31" s="8" t="s">
        <v>73</v>
      </c>
      <c r="B31" s="9" t="s">
        <v>34</v>
      </c>
      <c r="C31" s="13" t="s">
        <v>32</v>
      </c>
      <c r="D31" s="13" t="s">
        <v>32</v>
      </c>
      <c r="E31" s="13" t="s">
        <v>32</v>
      </c>
      <c r="F31" s="13" t="s">
        <v>32</v>
      </c>
      <c r="G31" s="13" t="s">
        <v>32</v>
      </c>
      <c r="H31" s="13" t="s">
        <v>32</v>
      </c>
      <c r="I31" s="13" t="s">
        <v>32</v>
      </c>
      <c r="J31" s="13" t="s">
        <v>32</v>
      </c>
      <c r="K31" s="13"/>
      <c r="L31" s="13" t="s">
        <v>32</v>
      </c>
      <c r="M31" s="13" t="s">
        <v>32</v>
      </c>
      <c r="N31" s="13" t="s">
        <v>32</v>
      </c>
      <c r="O31" s="13" t="s">
        <v>32</v>
      </c>
      <c r="P31" s="13" t="s">
        <v>32</v>
      </c>
      <c r="Q31" s="13" t="s">
        <v>32</v>
      </c>
      <c r="R31" s="13" t="s">
        <v>32</v>
      </c>
      <c r="S31" s="13" t="s">
        <v>32</v>
      </c>
      <c r="T31" s="13" t="s">
        <v>32</v>
      </c>
      <c r="U31" s="13" t="s">
        <v>32</v>
      </c>
      <c r="V31" s="13" t="s">
        <v>32</v>
      </c>
      <c r="W31" s="13" t="s">
        <v>32</v>
      </c>
      <c r="X31" s="13" t="s">
        <v>32</v>
      </c>
      <c r="Y31" s="13"/>
      <c r="Z31" s="13" t="s">
        <v>32</v>
      </c>
      <c r="AA31" s="13" t="s">
        <v>32</v>
      </c>
      <c r="AB31" s="13"/>
      <c r="AC31" s="11">
        <f t="shared" si="0"/>
        <v>0</v>
      </c>
      <c r="AD31" s="12">
        <f t="shared" si="1"/>
        <v>0</v>
      </c>
      <c r="AE31" s="12">
        <f t="shared" si="2"/>
        <v>0</v>
      </c>
      <c r="AF31" s="12" t="e">
        <f t="shared" si="3"/>
        <v>#DIV/0!</v>
      </c>
      <c r="AG31" s="12">
        <f t="shared" si="4"/>
        <v>0</v>
      </c>
    </row>
    <row r="32" spans="1:33" ht="15" customHeight="1" x14ac:dyDescent="0.25">
      <c r="A32" s="8" t="s">
        <v>46</v>
      </c>
      <c r="B32" s="9" t="s">
        <v>34</v>
      </c>
      <c r="C32" s="13">
        <v>4.53E-2</v>
      </c>
      <c r="D32" s="13" t="s">
        <v>32</v>
      </c>
      <c r="E32" s="13" t="s">
        <v>32</v>
      </c>
      <c r="F32" s="13" t="s">
        <v>32</v>
      </c>
      <c r="G32" s="13">
        <v>5.9900000000000002E-2</v>
      </c>
      <c r="H32" s="13">
        <v>0.1305</v>
      </c>
      <c r="I32" s="13" t="s">
        <v>32</v>
      </c>
      <c r="J32" s="13" t="s">
        <v>32</v>
      </c>
      <c r="K32" s="13"/>
      <c r="L32" s="13" t="s">
        <v>32</v>
      </c>
      <c r="M32" s="13" t="s">
        <v>32</v>
      </c>
      <c r="N32" s="13" t="s">
        <v>32</v>
      </c>
      <c r="O32" s="13" t="s">
        <v>32</v>
      </c>
      <c r="P32" s="13" t="s">
        <v>32</v>
      </c>
      <c r="Q32" s="13" t="s">
        <v>32</v>
      </c>
      <c r="R32" s="13" t="s">
        <v>32</v>
      </c>
      <c r="S32" s="13" t="s">
        <v>32</v>
      </c>
      <c r="T32" s="13" t="s">
        <v>32</v>
      </c>
      <c r="U32" s="13">
        <v>7.8700000000000006E-2</v>
      </c>
      <c r="V32" s="13" t="s">
        <v>32</v>
      </c>
      <c r="W32" s="13" t="s">
        <v>32</v>
      </c>
      <c r="X32" s="13" t="s">
        <v>32</v>
      </c>
      <c r="Y32" s="13"/>
      <c r="Z32" s="13" t="s">
        <v>32</v>
      </c>
      <c r="AA32" s="13" t="s">
        <v>32</v>
      </c>
      <c r="AB32" s="13"/>
      <c r="AC32" s="11">
        <f t="shared" si="0"/>
        <v>4</v>
      </c>
      <c r="AD32" s="12">
        <f t="shared" si="1"/>
        <v>4.53E-2</v>
      </c>
      <c r="AE32" s="12">
        <f t="shared" si="2"/>
        <v>0.1305</v>
      </c>
      <c r="AF32" s="12">
        <f t="shared" si="3"/>
        <v>7.8600000000000003E-2</v>
      </c>
      <c r="AG32" s="12">
        <f t="shared" si="4"/>
        <v>0.31440000000000001</v>
      </c>
    </row>
    <row r="33" spans="1:33" ht="15" customHeight="1" x14ac:dyDescent="0.25">
      <c r="A33" s="8" t="s">
        <v>74</v>
      </c>
      <c r="B33" s="9" t="s">
        <v>34</v>
      </c>
      <c r="C33" s="13" t="s">
        <v>32</v>
      </c>
      <c r="D33" s="13" t="s">
        <v>32</v>
      </c>
      <c r="E33" s="13" t="s">
        <v>32</v>
      </c>
      <c r="F33" s="13" t="s">
        <v>32</v>
      </c>
      <c r="G33" s="13" t="s">
        <v>32</v>
      </c>
      <c r="H33" s="13" t="s">
        <v>32</v>
      </c>
      <c r="I33" s="13" t="s">
        <v>32</v>
      </c>
      <c r="J33" s="13" t="s">
        <v>32</v>
      </c>
      <c r="K33" s="13"/>
      <c r="L33" s="13" t="s">
        <v>32</v>
      </c>
      <c r="M33" s="13" t="s">
        <v>32</v>
      </c>
      <c r="N33" s="13" t="s">
        <v>32</v>
      </c>
      <c r="O33" s="13" t="s">
        <v>32</v>
      </c>
      <c r="P33" s="13" t="s">
        <v>32</v>
      </c>
      <c r="Q33" s="13" t="s">
        <v>32</v>
      </c>
      <c r="R33" s="13" t="s">
        <v>32</v>
      </c>
      <c r="S33" s="13" t="s">
        <v>32</v>
      </c>
      <c r="T33" s="13" t="s">
        <v>32</v>
      </c>
      <c r="U33" s="13" t="s">
        <v>32</v>
      </c>
      <c r="V33" s="13" t="s">
        <v>32</v>
      </c>
      <c r="W33" s="13" t="s">
        <v>32</v>
      </c>
      <c r="X33" s="13" t="s">
        <v>32</v>
      </c>
      <c r="Y33" s="13"/>
      <c r="Z33" s="13" t="s">
        <v>32</v>
      </c>
      <c r="AA33" s="13" t="s">
        <v>32</v>
      </c>
      <c r="AB33" s="13"/>
      <c r="AC33" s="11">
        <f t="shared" si="0"/>
        <v>0</v>
      </c>
      <c r="AD33" s="12">
        <f t="shared" si="1"/>
        <v>0</v>
      </c>
      <c r="AE33" s="12">
        <f t="shared" si="2"/>
        <v>0</v>
      </c>
      <c r="AF33" s="12" t="e">
        <f t="shared" si="3"/>
        <v>#DIV/0!</v>
      </c>
      <c r="AG33" s="12">
        <f t="shared" si="4"/>
        <v>0</v>
      </c>
    </row>
    <row r="34" spans="1:33" ht="15" customHeight="1" x14ac:dyDescent="0.25">
      <c r="A34" s="8" t="s">
        <v>75</v>
      </c>
      <c r="B34" s="9" t="s">
        <v>34</v>
      </c>
      <c r="C34" s="13" t="s">
        <v>32</v>
      </c>
      <c r="D34" s="13" t="s">
        <v>32</v>
      </c>
      <c r="E34" s="13" t="s">
        <v>32</v>
      </c>
      <c r="F34" s="13" t="s">
        <v>32</v>
      </c>
      <c r="G34" s="13" t="s">
        <v>32</v>
      </c>
      <c r="H34" s="13" t="s">
        <v>32</v>
      </c>
      <c r="I34" s="13" t="s">
        <v>32</v>
      </c>
      <c r="J34" s="13" t="s">
        <v>32</v>
      </c>
      <c r="K34" s="13"/>
      <c r="L34" s="13" t="s">
        <v>32</v>
      </c>
      <c r="M34" s="13" t="s">
        <v>32</v>
      </c>
      <c r="N34" s="13" t="s">
        <v>32</v>
      </c>
      <c r="O34" s="13" t="s">
        <v>32</v>
      </c>
      <c r="P34" s="13" t="s">
        <v>32</v>
      </c>
      <c r="Q34" s="13" t="s">
        <v>32</v>
      </c>
      <c r="R34" s="13" t="s">
        <v>32</v>
      </c>
      <c r="S34" s="13" t="s">
        <v>32</v>
      </c>
      <c r="T34" s="13" t="s">
        <v>32</v>
      </c>
      <c r="U34" s="13" t="s">
        <v>32</v>
      </c>
      <c r="V34" s="13" t="s">
        <v>32</v>
      </c>
      <c r="W34" s="13" t="s">
        <v>32</v>
      </c>
      <c r="X34" s="13" t="s">
        <v>32</v>
      </c>
      <c r="Y34" s="13"/>
      <c r="Z34" s="13" t="s">
        <v>32</v>
      </c>
      <c r="AA34" s="13" t="s">
        <v>32</v>
      </c>
      <c r="AB34" s="13"/>
      <c r="AC34" s="11">
        <f t="shared" si="0"/>
        <v>0</v>
      </c>
      <c r="AD34" s="12">
        <f t="shared" si="1"/>
        <v>0</v>
      </c>
      <c r="AE34" s="12">
        <f t="shared" si="2"/>
        <v>0</v>
      </c>
      <c r="AF34" s="12" t="e">
        <f t="shared" si="3"/>
        <v>#DIV/0!</v>
      </c>
      <c r="AG34" s="12">
        <f t="shared" si="4"/>
        <v>0</v>
      </c>
    </row>
    <row r="35" spans="1:33" ht="15" customHeight="1" x14ac:dyDescent="0.25">
      <c r="A35" s="8" t="s">
        <v>76</v>
      </c>
      <c r="B35" s="9" t="s">
        <v>34</v>
      </c>
      <c r="C35" s="13" t="s">
        <v>32</v>
      </c>
      <c r="D35" s="13" t="s">
        <v>32</v>
      </c>
      <c r="E35" s="13" t="s">
        <v>32</v>
      </c>
      <c r="F35" s="13" t="s">
        <v>32</v>
      </c>
      <c r="G35" s="13" t="s">
        <v>32</v>
      </c>
      <c r="H35" s="13" t="s">
        <v>32</v>
      </c>
      <c r="I35" s="13" t="s">
        <v>32</v>
      </c>
      <c r="J35" s="13" t="s">
        <v>32</v>
      </c>
      <c r="K35" s="13"/>
      <c r="L35" s="13" t="s">
        <v>32</v>
      </c>
      <c r="M35" s="13" t="s">
        <v>32</v>
      </c>
      <c r="N35" s="13" t="s">
        <v>32</v>
      </c>
      <c r="O35" s="13" t="s">
        <v>32</v>
      </c>
      <c r="P35" s="13" t="s">
        <v>32</v>
      </c>
      <c r="Q35" s="13" t="s">
        <v>32</v>
      </c>
      <c r="R35" s="13" t="s">
        <v>32</v>
      </c>
      <c r="S35" s="13" t="s">
        <v>32</v>
      </c>
      <c r="T35" s="13" t="s">
        <v>32</v>
      </c>
      <c r="U35" s="13" t="s">
        <v>32</v>
      </c>
      <c r="V35" s="13" t="s">
        <v>32</v>
      </c>
      <c r="W35" s="13" t="s">
        <v>32</v>
      </c>
      <c r="X35" s="13" t="s">
        <v>32</v>
      </c>
      <c r="Y35" s="13"/>
      <c r="Z35" s="13" t="s">
        <v>32</v>
      </c>
      <c r="AA35" s="13" t="s">
        <v>32</v>
      </c>
      <c r="AB35" s="13"/>
      <c r="AC35" s="11">
        <f t="shared" si="0"/>
        <v>0</v>
      </c>
      <c r="AD35" s="12">
        <f t="shared" si="1"/>
        <v>0</v>
      </c>
      <c r="AE35" s="12">
        <f t="shared" si="2"/>
        <v>0</v>
      </c>
      <c r="AF35" s="12" t="e">
        <f t="shared" si="3"/>
        <v>#DIV/0!</v>
      </c>
      <c r="AG35" s="12">
        <f t="shared" si="4"/>
        <v>0</v>
      </c>
    </row>
    <row r="36" spans="1:33" ht="15" customHeight="1" x14ac:dyDescent="0.25">
      <c r="A36" s="8" t="s">
        <v>77</v>
      </c>
      <c r="B36" s="9" t="s">
        <v>34</v>
      </c>
      <c r="C36" s="13" t="s">
        <v>32</v>
      </c>
      <c r="D36" s="13" t="s">
        <v>32</v>
      </c>
      <c r="E36" s="13" t="s">
        <v>32</v>
      </c>
      <c r="F36" s="13" t="s">
        <v>32</v>
      </c>
      <c r="G36" s="13" t="s">
        <v>32</v>
      </c>
      <c r="H36" s="13" t="s">
        <v>32</v>
      </c>
      <c r="I36" s="13" t="s">
        <v>32</v>
      </c>
      <c r="J36" s="13" t="s">
        <v>32</v>
      </c>
      <c r="K36" s="13"/>
      <c r="L36" s="13" t="s">
        <v>32</v>
      </c>
      <c r="M36" s="13" t="s">
        <v>32</v>
      </c>
      <c r="N36" s="13" t="s">
        <v>32</v>
      </c>
      <c r="O36" s="13" t="s">
        <v>32</v>
      </c>
      <c r="P36" s="13" t="s">
        <v>32</v>
      </c>
      <c r="Q36" s="13" t="s">
        <v>32</v>
      </c>
      <c r="R36" s="13" t="s">
        <v>32</v>
      </c>
      <c r="S36" s="13" t="s">
        <v>32</v>
      </c>
      <c r="T36" s="13" t="s">
        <v>32</v>
      </c>
      <c r="U36" s="13" t="s">
        <v>32</v>
      </c>
      <c r="V36" s="13" t="s">
        <v>32</v>
      </c>
      <c r="W36" s="13" t="s">
        <v>32</v>
      </c>
      <c r="X36" s="13" t="s">
        <v>32</v>
      </c>
      <c r="Y36" s="13"/>
      <c r="Z36" s="13" t="s">
        <v>32</v>
      </c>
      <c r="AA36" s="13" t="s">
        <v>32</v>
      </c>
      <c r="AB36" s="13"/>
      <c r="AC36" s="11">
        <f t="shared" si="0"/>
        <v>0</v>
      </c>
      <c r="AD36" s="12">
        <f t="shared" si="1"/>
        <v>0</v>
      </c>
      <c r="AE36" s="12">
        <f t="shared" si="2"/>
        <v>0</v>
      </c>
      <c r="AF36" s="12" t="e">
        <f t="shared" si="3"/>
        <v>#DIV/0!</v>
      </c>
      <c r="AG36" s="12">
        <f t="shared" si="4"/>
        <v>0</v>
      </c>
    </row>
    <row r="37" spans="1:33" ht="15" customHeight="1" x14ac:dyDescent="0.25">
      <c r="A37" s="8" t="s">
        <v>78</v>
      </c>
      <c r="B37" s="9" t="s">
        <v>34</v>
      </c>
      <c r="C37" s="13" t="s">
        <v>32</v>
      </c>
      <c r="D37" s="13" t="s">
        <v>32</v>
      </c>
      <c r="E37" s="13" t="s">
        <v>32</v>
      </c>
      <c r="F37" s="13" t="s">
        <v>32</v>
      </c>
      <c r="G37" s="13" t="s">
        <v>32</v>
      </c>
      <c r="H37" s="13" t="s">
        <v>32</v>
      </c>
      <c r="I37" s="13" t="s">
        <v>32</v>
      </c>
      <c r="J37" s="13" t="s">
        <v>32</v>
      </c>
      <c r="K37" s="13"/>
      <c r="L37" s="13" t="s">
        <v>32</v>
      </c>
      <c r="M37" s="13" t="s">
        <v>32</v>
      </c>
      <c r="N37" s="13" t="s">
        <v>32</v>
      </c>
      <c r="O37" s="13" t="s">
        <v>32</v>
      </c>
      <c r="P37" s="13" t="s">
        <v>32</v>
      </c>
      <c r="Q37" s="13" t="s">
        <v>32</v>
      </c>
      <c r="R37" s="13" t="s">
        <v>32</v>
      </c>
      <c r="S37" s="13" t="s">
        <v>32</v>
      </c>
      <c r="T37" s="13" t="s">
        <v>32</v>
      </c>
      <c r="U37" s="13" t="s">
        <v>32</v>
      </c>
      <c r="V37" s="13" t="s">
        <v>32</v>
      </c>
      <c r="W37" s="13" t="s">
        <v>32</v>
      </c>
      <c r="X37" s="13" t="s">
        <v>32</v>
      </c>
      <c r="Y37" s="13"/>
      <c r="Z37" s="13" t="s">
        <v>32</v>
      </c>
      <c r="AA37" s="13" t="s">
        <v>32</v>
      </c>
      <c r="AB37" s="13"/>
      <c r="AC37" s="11">
        <f t="shared" si="0"/>
        <v>0</v>
      </c>
      <c r="AD37" s="12">
        <f t="shared" si="1"/>
        <v>0</v>
      </c>
      <c r="AE37" s="12">
        <f t="shared" si="2"/>
        <v>0</v>
      </c>
      <c r="AF37" s="12" t="e">
        <f t="shared" si="3"/>
        <v>#DIV/0!</v>
      </c>
      <c r="AG37" s="12">
        <f t="shared" si="4"/>
        <v>0</v>
      </c>
    </row>
    <row r="38" spans="1:33" ht="15" customHeight="1" x14ac:dyDescent="0.25">
      <c r="A38" s="8" t="s">
        <v>38</v>
      </c>
      <c r="B38" s="9" t="s">
        <v>34</v>
      </c>
      <c r="C38" s="13" t="s">
        <v>32</v>
      </c>
      <c r="D38" s="13" t="s">
        <v>32</v>
      </c>
      <c r="E38" s="13">
        <v>13.74</v>
      </c>
      <c r="F38" s="13">
        <v>20.03</v>
      </c>
      <c r="G38" s="13">
        <v>1.4430000000000001</v>
      </c>
      <c r="H38" s="13">
        <v>6.5021500000000003</v>
      </c>
      <c r="I38" s="13" t="s">
        <v>32</v>
      </c>
      <c r="J38" s="13" t="s">
        <v>32</v>
      </c>
      <c r="K38" s="13"/>
      <c r="L38" s="13" t="s">
        <v>32</v>
      </c>
      <c r="M38" s="13" t="s">
        <v>32</v>
      </c>
      <c r="N38" s="13" t="s">
        <v>32</v>
      </c>
      <c r="O38" s="13" t="s">
        <v>32</v>
      </c>
      <c r="P38" s="13" t="s">
        <v>32</v>
      </c>
      <c r="Q38" s="13" t="s">
        <v>32</v>
      </c>
      <c r="R38" s="13" t="s">
        <v>32</v>
      </c>
      <c r="S38" s="13" t="s">
        <v>32</v>
      </c>
      <c r="T38" s="13" t="s">
        <v>32</v>
      </c>
      <c r="U38" s="13" t="s">
        <v>32</v>
      </c>
      <c r="V38" s="13" t="s">
        <v>32</v>
      </c>
      <c r="W38" s="13" t="s">
        <v>32</v>
      </c>
      <c r="X38" s="13" t="s">
        <v>32</v>
      </c>
      <c r="Y38" s="13"/>
      <c r="Z38" s="13">
        <v>2.61205</v>
      </c>
      <c r="AA38" s="13">
        <v>0.35039999999999999</v>
      </c>
      <c r="AB38" s="13"/>
      <c r="AC38" s="11">
        <f t="shared" si="0"/>
        <v>6</v>
      </c>
      <c r="AD38" s="12">
        <f t="shared" si="1"/>
        <v>0.35039999999999999</v>
      </c>
      <c r="AE38" s="12">
        <f t="shared" si="2"/>
        <v>20.03</v>
      </c>
      <c r="AF38" s="12">
        <f t="shared" si="3"/>
        <v>7.4462666666666673</v>
      </c>
      <c r="AG38" s="12">
        <f t="shared" si="4"/>
        <v>44.677600000000005</v>
      </c>
    </row>
    <row r="39" spans="1:33" ht="15" customHeight="1" x14ac:dyDescent="0.25">
      <c r="A39" s="8" t="s">
        <v>33</v>
      </c>
      <c r="B39" s="9" t="s">
        <v>34</v>
      </c>
      <c r="C39" s="13">
        <v>1.0111000000000001</v>
      </c>
      <c r="D39" s="13">
        <v>2.5543999999999998</v>
      </c>
      <c r="E39" s="13" t="s">
        <v>32</v>
      </c>
      <c r="F39" s="13" t="s">
        <v>32</v>
      </c>
      <c r="G39" s="13">
        <v>0.45100000000000001</v>
      </c>
      <c r="H39" s="13">
        <v>4.5846999999999998</v>
      </c>
      <c r="I39" s="13" t="s">
        <v>32</v>
      </c>
      <c r="J39" s="13" t="s">
        <v>32</v>
      </c>
      <c r="K39" s="13"/>
      <c r="L39" s="13" t="s">
        <v>32</v>
      </c>
      <c r="M39" s="13" t="s">
        <v>32</v>
      </c>
      <c r="N39" s="13" t="s">
        <v>32</v>
      </c>
      <c r="O39" s="13" t="s">
        <v>32</v>
      </c>
      <c r="P39" s="13" t="s">
        <v>32</v>
      </c>
      <c r="Q39" s="13" t="s">
        <v>32</v>
      </c>
      <c r="R39" s="13" t="s">
        <v>32</v>
      </c>
      <c r="S39" s="13">
        <v>0.13239999999999999</v>
      </c>
      <c r="T39" s="13">
        <v>1.6758999999999999</v>
      </c>
      <c r="U39" s="13">
        <v>4.4850000000000003</v>
      </c>
      <c r="V39" s="13">
        <v>5.3786500000000004</v>
      </c>
      <c r="W39" s="13" t="s">
        <v>32</v>
      </c>
      <c r="X39" s="13" t="s">
        <v>32</v>
      </c>
      <c r="Y39" s="13"/>
      <c r="Z39" s="13" t="s">
        <v>32</v>
      </c>
      <c r="AA39" s="13" t="s">
        <v>32</v>
      </c>
      <c r="AB39" s="13"/>
      <c r="AC39" s="11">
        <f t="shared" si="0"/>
        <v>8</v>
      </c>
      <c r="AD39" s="12">
        <f t="shared" si="1"/>
        <v>0.13239999999999999</v>
      </c>
      <c r="AE39" s="12">
        <f t="shared" si="2"/>
        <v>5.3786500000000004</v>
      </c>
      <c r="AF39" s="12">
        <f t="shared" si="3"/>
        <v>2.5341437500000001</v>
      </c>
      <c r="AG39" s="12">
        <f t="shared" si="4"/>
        <v>20.273150000000001</v>
      </c>
    </row>
    <row r="40" spans="1:33" ht="15" customHeight="1" x14ac:dyDescent="0.25">
      <c r="A40" s="8" t="s">
        <v>79</v>
      </c>
      <c r="B40" s="9" t="s">
        <v>34</v>
      </c>
      <c r="C40" s="13" t="s">
        <v>32</v>
      </c>
      <c r="D40" s="13" t="s">
        <v>32</v>
      </c>
      <c r="E40" s="13" t="s">
        <v>32</v>
      </c>
      <c r="F40" s="13" t="s">
        <v>32</v>
      </c>
      <c r="G40" s="13" t="s">
        <v>32</v>
      </c>
      <c r="H40" s="13" t="s">
        <v>32</v>
      </c>
      <c r="I40" s="13" t="s">
        <v>32</v>
      </c>
      <c r="J40" s="13" t="s">
        <v>32</v>
      </c>
      <c r="K40" s="13"/>
      <c r="L40" s="13" t="s">
        <v>32</v>
      </c>
      <c r="M40" s="13" t="s">
        <v>32</v>
      </c>
      <c r="N40" s="13" t="s">
        <v>32</v>
      </c>
      <c r="O40" s="13" t="s">
        <v>32</v>
      </c>
      <c r="P40" s="13" t="s">
        <v>32</v>
      </c>
      <c r="Q40" s="13" t="s">
        <v>32</v>
      </c>
      <c r="R40" s="13" t="s">
        <v>32</v>
      </c>
      <c r="S40" s="13" t="s">
        <v>32</v>
      </c>
      <c r="T40" s="13" t="s">
        <v>32</v>
      </c>
      <c r="U40" s="13" t="s">
        <v>32</v>
      </c>
      <c r="V40" s="13" t="s">
        <v>32</v>
      </c>
      <c r="W40" s="13" t="s">
        <v>32</v>
      </c>
      <c r="X40" s="13" t="s">
        <v>32</v>
      </c>
      <c r="Y40" s="13"/>
      <c r="Z40" s="13" t="s">
        <v>32</v>
      </c>
      <c r="AA40" s="13" t="s">
        <v>32</v>
      </c>
      <c r="AB40" s="13"/>
      <c r="AC40" s="11">
        <f t="shared" si="0"/>
        <v>0</v>
      </c>
      <c r="AD40" s="12">
        <f t="shared" si="1"/>
        <v>0</v>
      </c>
      <c r="AE40" s="12">
        <f t="shared" si="2"/>
        <v>0</v>
      </c>
      <c r="AF40" s="12" t="e">
        <f t="shared" si="3"/>
        <v>#DIV/0!</v>
      </c>
      <c r="AG40" s="12">
        <f t="shared" si="4"/>
        <v>0</v>
      </c>
    </row>
    <row r="41" spans="1:33" ht="15" customHeight="1" x14ac:dyDescent="0.25">
      <c r="A41" s="8" t="s">
        <v>35</v>
      </c>
      <c r="B41" s="9" t="s">
        <v>34</v>
      </c>
      <c r="C41" s="13">
        <v>2.9499999999999998E-2</v>
      </c>
      <c r="D41" s="13" t="s">
        <v>32</v>
      </c>
      <c r="E41" s="13">
        <v>1.6500000000000001E-2</v>
      </c>
      <c r="F41" s="13">
        <v>0.372</v>
      </c>
      <c r="G41" s="13">
        <v>1.0800000000000001E-2</v>
      </c>
      <c r="H41" s="13">
        <v>6.1199999999999997E-2</v>
      </c>
      <c r="I41" s="13" t="s">
        <v>32</v>
      </c>
      <c r="J41" s="13" t="s">
        <v>32</v>
      </c>
      <c r="K41" s="13"/>
      <c r="L41" s="13" t="s">
        <v>32</v>
      </c>
      <c r="M41" s="13" t="s">
        <v>32</v>
      </c>
      <c r="N41" s="13" t="s">
        <v>32</v>
      </c>
      <c r="O41" s="13" t="s">
        <v>32</v>
      </c>
      <c r="P41" s="13" t="s">
        <v>32</v>
      </c>
      <c r="Q41" s="13" t="s">
        <v>32</v>
      </c>
      <c r="R41" s="13" t="s">
        <v>32</v>
      </c>
      <c r="S41" s="13" t="s">
        <v>32</v>
      </c>
      <c r="T41" s="13" t="s">
        <v>32</v>
      </c>
      <c r="U41" s="13">
        <v>0.32650000000000001</v>
      </c>
      <c r="V41" s="13" t="s">
        <v>32</v>
      </c>
      <c r="W41" s="13" t="s">
        <v>32</v>
      </c>
      <c r="X41" s="13" t="s">
        <v>32</v>
      </c>
      <c r="Y41" s="13"/>
      <c r="Z41" s="13">
        <v>6.2149999999999997E-2</v>
      </c>
      <c r="AA41" s="13">
        <v>3.49E-2</v>
      </c>
      <c r="AB41" s="13"/>
      <c r="AC41" s="11">
        <f t="shared" si="0"/>
        <v>8</v>
      </c>
      <c r="AD41" s="12">
        <f t="shared" si="1"/>
        <v>1.0800000000000001E-2</v>
      </c>
      <c r="AE41" s="12">
        <f t="shared" si="2"/>
        <v>0.372</v>
      </c>
      <c r="AF41" s="12">
        <f t="shared" si="3"/>
        <v>0.11419375000000001</v>
      </c>
      <c r="AG41" s="12">
        <f t="shared" si="4"/>
        <v>0.91355000000000008</v>
      </c>
    </row>
    <row r="42" spans="1:33" ht="15" customHeight="1" x14ac:dyDescent="0.25">
      <c r="A42" s="8" t="s">
        <v>80</v>
      </c>
      <c r="B42" s="9" t="s">
        <v>34</v>
      </c>
      <c r="C42" s="13" t="s">
        <v>32</v>
      </c>
      <c r="D42" s="13" t="s">
        <v>32</v>
      </c>
      <c r="E42" s="13" t="s">
        <v>32</v>
      </c>
      <c r="F42" s="13" t="s">
        <v>32</v>
      </c>
      <c r="G42" s="13" t="s">
        <v>32</v>
      </c>
      <c r="H42" s="13" t="s">
        <v>32</v>
      </c>
      <c r="I42" s="13" t="s">
        <v>32</v>
      </c>
      <c r="J42" s="13" t="s">
        <v>32</v>
      </c>
      <c r="K42" s="13"/>
      <c r="L42" s="13" t="s">
        <v>32</v>
      </c>
      <c r="M42" s="13" t="s">
        <v>32</v>
      </c>
      <c r="N42" s="13" t="s">
        <v>32</v>
      </c>
      <c r="O42" s="13" t="s">
        <v>32</v>
      </c>
      <c r="P42" s="13" t="s">
        <v>32</v>
      </c>
      <c r="Q42" s="13" t="s">
        <v>32</v>
      </c>
      <c r="R42" s="13" t="s">
        <v>32</v>
      </c>
      <c r="S42" s="13" t="s">
        <v>32</v>
      </c>
      <c r="T42" s="13" t="s">
        <v>32</v>
      </c>
      <c r="U42" s="13" t="s">
        <v>32</v>
      </c>
      <c r="V42" s="13" t="s">
        <v>32</v>
      </c>
      <c r="W42" s="13" t="s">
        <v>32</v>
      </c>
      <c r="X42" s="13" t="s">
        <v>32</v>
      </c>
      <c r="Y42" s="13"/>
      <c r="Z42" s="13" t="s">
        <v>32</v>
      </c>
      <c r="AA42" s="13" t="s">
        <v>32</v>
      </c>
      <c r="AB42" s="13"/>
      <c r="AC42" s="11">
        <f t="shared" si="0"/>
        <v>0</v>
      </c>
      <c r="AD42" s="12">
        <f t="shared" si="1"/>
        <v>0</v>
      </c>
      <c r="AE42" s="12">
        <f t="shared" si="2"/>
        <v>0</v>
      </c>
      <c r="AF42" s="12" t="e">
        <f t="shared" si="3"/>
        <v>#DIV/0!</v>
      </c>
      <c r="AG42" s="12">
        <f t="shared" si="4"/>
        <v>0</v>
      </c>
    </row>
    <row r="43" spans="1:33" ht="15" customHeight="1" x14ac:dyDescent="0.25">
      <c r="A43" s="8" t="s">
        <v>44</v>
      </c>
      <c r="B43" s="9" t="s">
        <v>45</v>
      </c>
      <c r="C43" s="13" t="s">
        <v>32</v>
      </c>
      <c r="D43" s="13" t="s">
        <v>32</v>
      </c>
      <c r="E43" s="13">
        <v>7.7000000000000002E-3</v>
      </c>
      <c r="F43" s="13">
        <v>0.39</v>
      </c>
      <c r="G43" s="13" t="s">
        <v>32</v>
      </c>
      <c r="H43" s="13" t="s">
        <v>32</v>
      </c>
      <c r="I43" s="13" t="s">
        <v>32</v>
      </c>
      <c r="J43" s="13" t="s">
        <v>32</v>
      </c>
      <c r="K43" s="13"/>
      <c r="L43" s="13" t="s">
        <v>32</v>
      </c>
      <c r="M43" s="13" t="s">
        <v>32</v>
      </c>
      <c r="N43" s="13" t="s">
        <v>32</v>
      </c>
      <c r="O43" s="13" t="s">
        <v>32</v>
      </c>
      <c r="P43" s="13" t="s">
        <v>32</v>
      </c>
      <c r="Q43" s="13" t="s">
        <v>32</v>
      </c>
      <c r="R43" s="13" t="s">
        <v>32</v>
      </c>
      <c r="S43" s="13" t="s">
        <v>32</v>
      </c>
      <c r="T43" s="13" t="s">
        <v>32</v>
      </c>
      <c r="U43" s="13" t="s">
        <v>32</v>
      </c>
      <c r="V43" s="13" t="s">
        <v>32</v>
      </c>
      <c r="W43" s="13" t="s">
        <v>32</v>
      </c>
      <c r="X43" s="13" t="s">
        <v>32</v>
      </c>
      <c r="Y43" s="13"/>
      <c r="Z43" s="13">
        <v>0.47570000000000001</v>
      </c>
      <c r="AA43" s="13">
        <v>4.3799999999999999E-2</v>
      </c>
      <c r="AB43" s="13"/>
      <c r="AC43" s="11">
        <f t="shared" si="0"/>
        <v>4</v>
      </c>
      <c r="AD43" s="12">
        <f t="shared" si="1"/>
        <v>7.7000000000000002E-3</v>
      </c>
      <c r="AE43" s="12">
        <f t="shared" si="2"/>
        <v>0.47570000000000001</v>
      </c>
      <c r="AF43" s="12">
        <f t="shared" si="3"/>
        <v>0.22929999999999998</v>
      </c>
      <c r="AG43" s="12">
        <f t="shared" si="4"/>
        <v>0.9171999999999999</v>
      </c>
    </row>
    <row r="44" spans="1:33" ht="15" customHeight="1" x14ac:dyDescent="0.25">
      <c r="A44" s="8" t="s">
        <v>51</v>
      </c>
      <c r="B44" s="9" t="s">
        <v>34</v>
      </c>
      <c r="C44" s="13" t="s">
        <v>32</v>
      </c>
      <c r="D44" s="13" t="s">
        <v>32</v>
      </c>
      <c r="E44" s="13" t="s">
        <v>32</v>
      </c>
      <c r="F44" s="13" t="s">
        <v>32</v>
      </c>
      <c r="G44" s="13" t="s">
        <v>32</v>
      </c>
      <c r="H44" s="13">
        <v>4.5900000000000003E-2</v>
      </c>
      <c r="I44" s="13" t="s">
        <v>32</v>
      </c>
      <c r="J44" s="13" t="s">
        <v>32</v>
      </c>
      <c r="K44" s="13"/>
      <c r="L44" s="13" t="s">
        <v>32</v>
      </c>
      <c r="M44" s="13" t="s">
        <v>32</v>
      </c>
      <c r="N44" s="13" t="s">
        <v>32</v>
      </c>
      <c r="O44" s="13" t="s">
        <v>32</v>
      </c>
      <c r="P44" s="13" t="s">
        <v>32</v>
      </c>
      <c r="Q44" s="13" t="s">
        <v>32</v>
      </c>
      <c r="R44" s="13" t="s">
        <v>32</v>
      </c>
      <c r="S44" s="13" t="s">
        <v>32</v>
      </c>
      <c r="T44" s="13">
        <v>5.7250000000000002E-2</v>
      </c>
      <c r="U44" s="13" t="s">
        <v>32</v>
      </c>
      <c r="V44" s="13" t="s">
        <v>32</v>
      </c>
      <c r="W44" s="13" t="s">
        <v>32</v>
      </c>
      <c r="X44" s="13" t="s">
        <v>32</v>
      </c>
      <c r="Y44" s="13"/>
      <c r="Z44" s="13" t="s">
        <v>32</v>
      </c>
      <c r="AA44" s="13" t="s">
        <v>32</v>
      </c>
      <c r="AB44" s="13"/>
      <c r="AC44" s="11">
        <f t="shared" si="0"/>
        <v>2</v>
      </c>
      <c r="AD44" s="12">
        <f t="shared" si="1"/>
        <v>4.5900000000000003E-2</v>
      </c>
      <c r="AE44" s="12">
        <f t="shared" si="2"/>
        <v>5.7250000000000002E-2</v>
      </c>
      <c r="AF44" s="12">
        <f t="shared" si="3"/>
        <v>5.1575000000000003E-2</v>
      </c>
      <c r="AG44" s="12">
        <f t="shared" si="4"/>
        <v>0.10315000000000001</v>
      </c>
    </row>
    <row r="45" spans="1:33" ht="15" customHeight="1" x14ac:dyDescent="0.25">
      <c r="A45" s="14" t="s">
        <v>53</v>
      </c>
      <c r="B45" s="15" t="s">
        <v>45</v>
      </c>
      <c r="C45" s="16" t="s">
        <v>32</v>
      </c>
      <c r="D45" s="16" t="s">
        <v>32</v>
      </c>
      <c r="E45" s="16" t="s">
        <v>32</v>
      </c>
      <c r="F45" s="16" t="s">
        <v>32</v>
      </c>
      <c r="G45" s="16" t="s">
        <v>32</v>
      </c>
      <c r="H45" s="16" t="s">
        <v>32</v>
      </c>
      <c r="I45" s="16" t="s">
        <v>32</v>
      </c>
      <c r="J45" s="16" t="s">
        <v>32</v>
      </c>
      <c r="K45" s="16"/>
      <c r="L45" s="16" t="s">
        <v>32</v>
      </c>
      <c r="M45" s="16" t="s">
        <v>32</v>
      </c>
      <c r="N45" s="16" t="s">
        <v>32</v>
      </c>
      <c r="O45" s="16" t="s">
        <v>32</v>
      </c>
      <c r="P45" s="16" t="s">
        <v>32</v>
      </c>
      <c r="Q45" s="16" t="s">
        <v>32</v>
      </c>
      <c r="R45" s="16" t="s">
        <v>32</v>
      </c>
      <c r="S45" s="16" t="s">
        <v>32</v>
      </c>
      <c r="T45" s="16" t="s">
        <v>32</v>
      </c>
      <c r="U45" s="16">
        <v>2.7349999999999999</v>
      </c>
      <c r="V45" s="16" t="s">
        <v>32</v>
      </c>
      <c r="W45" s="16" t="s">
        <v>32</v>
      </c>
      <c r="X45" s="16" t="s">
        <v>32</v>
      </c>
      <c r="Y45" s="16"/>
      <c r="Z45" s="16" t="s">
        <v>32</v>
      </c>
      <c r="AA45" s="16" t="s">
        <v>32</v>
      </c>
      <c r="AB45" s="16"/>
      <c r="AC45" s="17">
        <f t="shared" si="0"/>
        <v>1</v>
      </c>
      <c r="AD45" s="18">
        <f t="shared" si="1"/>
        <v>2.7349999999999999</v>
      </c>
      <c r="AE45" s="18">
        <f t="shared" si="2"/>
        <v>2.7349999999999999</v>
      </c>
      <c r="AF45" s="18">
        <f t="shared" si="3"/>
        <v>2.7349999999999999</v>
      </c>
      <c r="AG45" s="18">
        <f t="shared" si="4"/>
        <v>2.7349999999999999</v>
      </c>
    </row>
    <row r="48" spans="1:33" x14ac:dyDescent="0.25">
      <c r="A48" s="3" t="s">
        <v>81</v>
      </c>
      <c r="B48" s="46"/>
      <c r="C48" s="47">
        <f>SUM(Tabulka1[1-kapalná])</f>
        <v>8.0274999999999999</v>
      </c>
      <c r="D48" s="47">
        <f>SUM(Tabulka1[1-pevná])</f>
        <v>5.4820999999999991</v>
      </c>
      <c r="E48" s="47">
        <f>SUM(Tabulka1[2-kapalná])</f>
        <v>35.589000000000006</v>
      </c>
      <c r="F48" s="47">
        <f>SUM(Tabulka1[2-pevná])</f>
        <v>32.600349999999999</v>
      </c>
      <c r="G48" s="47">
        <f>SUM(Tabulka1[3-kapalná])</f>
        <v>9.6540999999999997</v>
      </c>
      <c r="H48" s="47">
        <f>SUM(Tabulka1[3-pevná])</f>
        <v>106.10425000000001</v>
      </c>
      <c r="I48" s="47">
        <f>SUM(Tabulka1[4-kapalná])</f>
        <v>9.98E-2</v>
      </c>
      <c r="J48" s="47">
        <f>SUM(Tabulka1[4-pevná])</f>
        <v>1.5429999999999999</v>
      </c>
      <c r="K48" s="47">
        <f>SUM(Tabulka1[5-kapalná])</f>
        <v>0</v>
      </c>
      <c r="L48" s="47">
        <f>SUM(Tabulka1[5-pevná])</f>
        <v>0.77</v>
      </c>
      <c r="M48" s="47">
        <f>SUM(Tabulka1[6-kapalná])</f>
        <v>0.1231</v>
      </c>
      <c r="N48" s="47">
        <f>SUM(Tabulka1[6-pevná])</f>
        <v>1.1659999999999999</v>
      </c>
      <c r="O48" s="47">
        <f>SUM(Tabulka1[7-kapalná])</f>
        <v>0.124</v>
      </c>
      <c r="P48" s="47">
        <f>SUM(Tabulka1[7-pevná])</f>
        <v>1.17</v>
      </c>
      <c r="Q48" s="47">
        <f>SUM(Tabulka1[8-kapalná])</f>
        <v>0</v>
      </c>
      <c r="R48" s="47">
        <f>SUM(Tabulka1[8-pevná])</f>
        <v>0</v>
      </c>
      <c r="S48" s="47">
        <f>SUM(Tabulka1[9-kapalná])</f>
        <v>0.60799999999999998</v>
      </c>
      <c r="T48" s="47">
        <f>SUM(Tabulka1[9-pevná])</f>
        <v>44.294350000000009</v>
      </c>
      <c r="U48" s="47">
        <f>SUM(Tabulka1[10-kapalná])</f>
        <v>127.49719999999999</v>
      </c>
      <c r="V48" s="47">
        <f>SUM(Tabulka1[10-pevná])</f>
        <v>26.575150000000001</v>
      </c>
      <c r="W48" s="47">
        <f>SUM(Tabulka1[11-kapalná])</f>
        <v>0.1081</v>
      </c>
      <c r="X48" s="47">
        <f>SUM(Tabulka1[11-pevná])</f>
        <v>0.86829999999999996</v>
      </c>
      <c r="Y48" s="47">
        <f>SUM(Tabulka1[12-kapalná])</f>
        <v>0</v>
      </c>
      <c r="Z48" s="47">
        <f>SUM(Tabulka1[12-pevná])</f>
        <v>3.1498999999999997</v>
      </c>
      <c r="AA48" s="47">
        <f>SUM(Tabulka1[13-kapalná])</f>
        <v>2.1743000000000001</v>
      </c>
      <c r="AB48" s="47">
        <f>SUM(Tabulka1[13-pevná])</f>
        <v>0</v>
      </c>
    </row>
  </sheetData>
  <sheetProtection algorithmName="SHA-512" hashValue="SJQq4aTjKdTtnEJewuZe9fFYb1PeFI6S33CAw/ykoXQE8upMD5tfze4cWXfvG2D5GLtul1OsV7T1FKdg9cfqXw==" saltValue="WWzvXCiexvZzHqZN2Hz3Wg==" spinCount="100000" sheet="1" objects="1" scenarios="1" selectLockedCells="1" sort="0" autoFilter="0" selectUnlockedCells="1"/>
  <mergeCells count="1">
    <mergeCell ref="C1:AB1"/>
  </mergeCells>
  <pageMargins left="0.7" right="0.7" top="0.78740157499999996" bottom="0.78740157499999996"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A54960-66F0-4B29-A114-C7C79FDBFBB8}">
  <dimension ref="A1:W46"/>
  <sheetViews>
    <sheetView workbookViewId="0">
      <selection activeCell="A2" sqref="A2"/>
    </sheetView>
  </sheetViews>
  <sheetFormatPr defaultColWidth="12.7109375" defaultRowHeight="15" customHeight="1" x14ac:dyDescent="0.25"/>
  <cols>
    <col min="1" max="2" width="32.85546875" style="29" customWidth="1"/>
    <col min="3" max="3" width="14.7109375" style="29" customWidth="1"/>
    <col min="4" max="4" width="13.140625" style="29" customWidth="1"/>
    <col min="5" max="5" width="14.7109375" style="29" customWidth="1"/>
    <col min="6" max="6" width="13.140625" style="29" customWidth="1"/>
    <col min="7" max="7" width="14.7109375" style="29" customWidth="1"/>
    <col min="8" max="8" width="13.140625" style="29" customWidth="1"/>
    <col min="9" max="9" width="14.7109375" style="29" customWidth="1"/>
    <col min="10" max="10" width="13.140625" style="29" customWidth="1"/>
    <col min="11" max="11" width="14.7109375" style="29" customWidth="1"/>
    <col min="12" max="12" width="13.140625" style="29" customWidth="1"/>
    <col min="13" max="13" width="14.7109375" style="29" customWidth="1"/>
    <col min="14" max="14" width="13.140625" style="29" customWidth="1"/>
    <col min="15" max="15" width="14.7109375" style="29" customWidth="1"/>
    <col min="16" max="16" width="13.140625" style="29" customWidth="1"/>
    <col min="17" max="17" width="14.7109375" style="29" customWidth="1"/>
    <col min="18" max="18" width="13.140625" style="29" customWidth="1"/>
    <col min="19" max="23" width="12.7109375" style="29" customWidth="1"/>
    <col min="24" max="24" width="13.85546875" style="29" customWidth="1"/>
    <col min="25" max="27" width="7.7109375" style="29" customWidth="1"/>
    <col min="28" max="16384" width="12.7109375" style="29"/>
  </cols>
  <sheetData>
    <row r="1" spans="1:23" s="21" customFormat="1" ht="20.100000000000001" customHeight="1" x14ac:dyDescent="0.25">
      <c r="A1" s="19"/>
      <c r="B1" s="19"/>
      <c r="C1" s="95" t="s">
        <v>0</v>
      </c>
      <c r="D1" s="96"/>
      <c r="E1" s="96"/>
      <c r="F1" s="96"/>
      <c r="G1" s="96"/>
      <c r="H1" s="96"/>
      <c r="I1" s="96"/>
      <c r="J1" s="96"/>
      <c r="K1" s="96"/>
      <c r="L1" s="96"/>
      <c r="M1" s="96"/>
      <c r="N1" s="96"/>
      <c r="O1" s="96"/>
      <c r="P1" s="96"/>
      <c r="Q1" s="96"/>
      <c r="R1" s="96"/>
    </row>
    <row r="2" spans="1:23" s="21" customFormat="1" ht="20.100000000000001" customHeight="1" x14ac:dyDescent="0.25">
      <c r="A2" s="22" t="s">
        <v>1</v>
      </c>
      <c r="B2" s="23" t="s">
        <v>2</v>
      </c>
      <c r="C2" s="20" t="s">
        <v>3</v>
      </c>
      <c r="D2" s="20" t="s">
        <v>4</v>
      </c>
      <c r="E2" s="20" t="s">
        <v>5</v>
      </c>
      <c r="F2" s="20" t="s">
        <v>6</v>
      </c>
      <c r="G2" s="20" t="s">
        <v>7</v>
      </c>
      <c r="H2" s="20" t="s">
        <v>8</v>
      </c>
      <c r="I2" s="20" t="s">
        <v>9</v>
      </c>
      <c r="J2" s="20" t="s">
        <v>10</v>
      </c>
      <c r="K2" s="20" t="s">
        <v>11</v>
      </c>
      <c r="L2" s="20" t="s">
        <v>12</v>
      </c>
      <c r="M2" s="20" t="s">
        <v>13</v>
      </c>
      <c r="N2" s="20" t="s">
        <v>14</v>
      </c>
      <c r="O2" s="20" t="s">
        <v>15</v>
      </c>
      <c r="P2" s="20" t="s">
        <v>16</v>
      </c>
      <c r="Q2" s="20" t="s">
        <v>19</v>
      </c>
      <c r="R2" s="20" t="s">
        <v>20</v>
      </c>
      <c r="S2" s="7" t="s">
        <v>25</v>
      </c>
      <c r="T2" s="7" t="s">
        <v>26</v>
      </c>
      <c r="U2" s="7" t="s">
        <v>27</v>
      </c>
      <c r="V2" s="7" t="s">
        <v>28</v>
      </c>
      <c r="W2" s="7" t="s">
        <v>29</v>
      </c>
    </row>
    <row r="3" spans="1:23" ht="15" customHeight="1" x14ac:dyDescent="0.25">
      <c r="A3" s="24" t="s">
        <v>30</v>
      </c>
      <c r="B3" s="24" t="s">
        <v>31</v>
      </c>
      <c r="C3" s="25" t="s">
        <v>32</v>
      </c>
      <c r="D3" s="25" t="s">
        <v>32</v>
      </c>
      <c r="E3" s="25" t="s">
        <v>82</v>
      </c>
      <c r="F3" s="25" t="s">
        <v>82</v>
      </c>
      <c r="G3" s="25" t="s">
        <v>82</v>
      </c>
      <c r="H3" s="25" t="s">
        <v>82</v>
      </c>
      <c r="I3" s="25" t="s">
        <v>82</v>
      </c>
      <c r="J3" s="25" t="s">
        <v>82</v>
      </c>
      <c r="K3" s="25" t="s">
        <v>82</v>
      </c>
      <c r="L3" s="25" t="s">
        <v>82</v>
      </c>
      <c r="M3" s="25" t="s">
        <v>82</v>
      </c>
      <c r="N3" s="25" t="s">
        <v>82</v>
      </c>
      <c r="O3" s="25" t="s">
        <v>82</v>
      </c>
      <c r="P3" s="25"/>
      <c r="Q3" s="25" t="s">
        <v>82</v>
      </c>
      <c r="R3" s="26" t="s">
        <v>82</v>
      </c>
      <c r="S3" s="27">
        <f t="shared" ref="S3:S43" si="0">COUNT(C3:R3)</f>
        <v>0</v>
      </c>
      <c r="T3" s="28">
        <f t="shared" ref="T3:T43" si="1">MIN(C3:R3)</f>
        <v>0</v>
      </c>
      <c r="U3" s="28">
        <f t="shared" ref="U3:U43" si="2">MAX(C3:R3)</f>
        <v>0</v>
      </c>
      <c r="V3" s="28" t="e">
        <f t="shared" ref="V3:V43" si="3">AVERAGE(C3:R3)</f>
        <v>#DIV/0!</v>
      </c>
      <c r="W3" s="28">
        <f t="shared" ref="W3:W43" si="4">SUM(C3:R3)</f>
        <v>0</v>
      </c>
    </row>
    <row r="4" spans="1:23" ht="15" customHeight="1" x14ac:dyDescent="0.25">
      <c r="A4" s="30" t="s">
        <v>36</v>
      </c>
      <c r="B4" s="30" t="s">
        <v>37</v>
      </c>
      <c r="C4" s="31">
        <v>0.56184999999999996</v>
      </c>
      <c r="D4" s="31">
        <v>30.694600000000001</v>
      </c>
      <c r="E4" s="31" t="s">
        <v>32</v>
      </c>
      <c r="F4" s="31" t="s">
        <v>32</v>
      </c>
      <c r="G4" s="31">
        <v>4.4650000000000002E-2</v>
      </c>
      <c r="H4" s="31" t="s">
        <v>32</v>
      </c>
      <c r="I4" s="31" t="s">
        <v>32</v>
      </c>
      <c r="J4" s="31" t="s">
        <v>32</v>
      </c>
      <c r="K4" s="31" t="s">
        <v>32</v>
      </c>
      <c r="L4" s="31" t="s">
        <v>32</v>
      </c>
      <c r="M4" s="31" t="s">
        <v>32</v>
      </c>
      <c r="N4" s="31" t="s">
        <v>32</v>
      </c>
      <c r="O4" s="31" t="s">
        <v>32</v>
      </c>
      <c r="P4" s="31"/>
      <c r="Q4" s="31" t="s">
        <v>32</v>
      </c>
      <c r="R4" s="32" t="s">
        <v>32</v>
      </c>
      <c r="S4" s="27">
        <f t="shared" si="0"/>
        <v>3</v>
      </c>
      <c r="T4" s="28">
        <f t="shared" si="1"/>
        <v>4.4650000000000002E-2</v>
      </c>
      <c r="U4" s="28">
        <f t="shared" si="2"/>
        <v>30.694600000000001</v>
      </c>
      <c r="V4" s="28">
        <f t="shared" si="3"/>
        <v>10.4337</v>
      </c>
      <c r="W4" s="28">
        <f t="shared" si="4"/>
        <v>31.301100000000002</v>
      </c>
    </row>
    <row r="5" spans="1:23" ht="15" customHeight="1" x14ac:dyDescent="0.25">
      <c r="A5" s="30" t="s">
        <v>47</v>
      </c>
      <c r="B5" s="30" t="s">
        <v>31</v>
      </c>
      <c r="C5" s="31" t="s">
        <v>32</v>
      </c>
      <c r="D5" s="31" t="s">
        <v>32</v>
      </c>
      <c r="E5" s="31" t="s">
        <v>32</v>
      </c>
      <c r="F5" s="31" t="s">
        <v>32</v>
      </c>
      <c r="G5" s="31">
        <v>3.0292500000000002</v>
      </c>
      <c r="H5" s="31">
        <v>5.9861500000000003</v>
      </c>
      <c r="I5" s="31">
        <v>2.6315499999999998</v>
      </c>
      <c r="J5" s="31">
        <v>2.7566000000000002</v>
      </c>
      <c r="K5" s="31">
        <v>2.5765500000000001</v>
      </c>
      <c r="L5" s="31">
        <v>11.4102</v>
      </c>
      <c r="M5" s="31" t="s">
        <v>32</v>
      </c>
      <c r="N5" s="31">
        <v>3.5649500000000001</v>
      </c>
      <c r="O5" s="31" t="s">
        <v>82</v>
      </c>
      <c r="P5" s="31"/>
      <c r="Q5" s="31">
        <v>7.1882000000000001</v>
      </c>
      <c r="R5" s="32">
        <v>16.321850000000001</v>
      </c>
      <c r="S5" s="27">
        <f t="shared" si="0"/>
        <v>9</v>
      </c>
      <c r="T5" s="28">
        <f t="shared" si="1"/>
        <v>2.5765500000000001</v>
      </c>
      <c r="U5" s="28">
        <f t="shared" si="2"/>
        <v>16.321850000000001</v>
      </c>
      <c r="V5" s="28">
        <f t="shared" si="3"/>
        <v>6.162811111111111</v>
      </c>
      <c r="W5" s="28">
        <f t="shared" si="4"/>
        <v>55.465299999999999</v>
      </c>
    </row>
    <row r="6" spans="1:23" ht="15" customHeight="1" x14ac:dyDescent="0.25">
      <c r="A6" s="30" t="s">
        <v>41</v>
      </c>
      <c r="B6" s="30" t="s">
        <v>40</v>
      </c>
      <c r="C6" s="31">
        <v>0.31909999999999999</v>
      </c>
      <c r="D6" s="31">
        <v>4.3741000000000003</v>
      </c>
      <c r="E6" s="31">
        <v>1.8102499999999999</v>
      </c>
      <c r="F6" s="31">
        <v>0.20905000000000001</v>
      </c>
      <c r="G6" s="31" t="s">
        <v>32</v>
      </c>
      <c r="H6" s="31" t="s">
        <v>32</v>
      </c>
      <c r="I6" s="31" t="s">
        <v>82</v>
      </c>
      <c r="J6" s="31" t="s">
        <v>82</v>
      </c>
      <c r="K6" s="31">
        <v>0.3836</v>
      </c>
      <c r="L6" s="31" t="s">
        <v>32</v>
      </c>
      <c r="M6" s="31" t="s">
        <v>32</v>
      </c>
      <c r="N6" s="31">
        <v>0.85275000000000001</v>
      </c>
      <c r="O6" s="31" t="s">
        <v>82</v>
      </c>
      <c r="P6" s="31"/>
      <c r="Q6" s="31" t="s">
        <v>32</v>
      </c>
      <c r="R6" s="32" t="s">
        <v>32</v>
      </c>
      <c r="S6" s="27">
        <f t="shared" si="0"/>
        <v>6</v>
      </c>
      <c r="T6" s="28">
        <f t="shared" si="1"/>
        <v>0.20905000000000001</v>
      </c>
      <c r="U6" s="28">
        <f t="shared" si="2"/>
        <v>4.3741000000000003</v>
      </c>
      <c r="V6" s="28">
        <f t="shared" si="3"/>
        <v>1.3248083333333336</v>
      </c>
      <c r="W6" s="28">
        <f t="shared" si="4"/>
        <v>7.9488500000000011</v>
      </c>
    </row>
    <row r="7" spans="1:23" ht="15" customHeight="1" x14ac:dyDescent="0.25">
      <c r="A7" s="30" t="s">
        <v>43</v>
      </c>
      <c r="B7" s="30" t="s">
        <v>37</v>
      </c>
      <c r="C7" s="31">
        <v>0.20909014653409133</v>
      </c>
      <c r="D7" s="31" t="s">
        <v>32</v>
      </c>
      <c r="E7" s="31" t="s">
        <v>32</v>
      </c>
      <c r="F7" s="31" t="s">
        <v>32</v>
      </c>
      <c r="G7" s="31" t="s">
        <v>32</v>
      </c>
      <c r="H7" s="31" t="s">
        <v>32</v>
      </c>
      <c r="I7" s="31" t="s">
        <v>32</v>
      </c>
      <c r="J7" s="31" t="s">
        <v>32</v>
      </c>
      <c r="K7" s="31" t="s">
        <v>32</v>
      </c>
      <c r="L7" s="31" t="s">
        <v>32</v>
      </c>
      <c r="M7" s="31" t="s">
        <v>32</v>
      </c>
      <c r="N7" s="31" t="s">
        <v>32</v>
      </c>
      <c r="O7" s="31" t="s">
        <v>32</v>
      </c>
      <c r="P7" s="31"/>
      <c r="Q7" s="31" t="s">
        <v>32</v>
      </c>
      <c r="R7" s="32" t="s">
        <v>32</v>
      </c>
      <c r="S7" s="27">
        <f t="shared" si="0"/>
        <v>1</v>
      </c>
      <c r="T7" s="28">
        <f t="shared" si="1"/>
        <v>0.20909014653409133</v>
      </c>
      <c r="U7" s="28">
        <f t="shared" si="2"/>
        <v>0.20909014653409133</v>
      </c>
      <c r="V7" s="28">
        <f t="shared" si="3"/>
        <v>0.20909014653409133</v>
      </c>
      <c r="W7" s="28">
        <f t="shared" si="4"/>
        <v>0.20909014653409133</v>
      </c>
    </row>
    <row r="8" spans="1:23" ht="15" customHeight="1" x14ac:dyDescent="0.25">
      <c r="A8" s="30" t="s">
        <v>59</v>
      </c>
      <c r="B8" s="30" t="s">
        <v>50</v>
      </c>
      <c r="C8" s="31" t="s">
        <v>32</v>
      </c>
      <c r="D8" s="31" t="s">
        <v>32</v>
      </c>
      <c r="E8" s="31" t="s">
        <v>32</v>
      </c>
      <c r="F8" s="31" t="s">
        <v>32</v>
      </c>
      <c r="G8" s="31" t="s">
        <v>32</v>
      </c>
      <c r="H8" s="31" t="s">
        <v>32</v>
      </c>
      <c r="I8" s="31" t="s">
        <v>32</v>
      </c>
      <c r="J8" s="31" t="s">
        <v>32</v>
      </c>
      <c r="K8" s="31" t="s">
        <v>32</v>
      </c>
      <c r="L8" s="31" t="s">
        <v>32</v>
      </c>
      <c r="M8" s="31" t="s">
        <v>32</v>
      </c>
      <c r="N8" s="31" t="s">
        <v>32</v>
      </c>
      <c r="O8" s="31" t="s">
        <v>32</v>
      </c>
      <c r="P8" s="31"/>
      <c r="Q8" s="31" t="s">
        <v>32</v>
      </c>
      <c r="R8" s="32" t="s">
        <v>32</v>
      </c>
      <c r="S8" s="27">
        <f t="shared" si="0"/>
        <v>0</v>
      </c>
      <c r="T8" s="28">
        <f t="shared" si="1"/>
        <v>0</v>
      </c>
      <c r="U8" s="28">
        <f t="shared" si="2"/>
        <v>0</v>
      </c>
      <c r="V8" s="28" t="e">
        <f t="shared" si="3"/>
        <v>#DIV/0!</v>
      </c>
      <c r="W8" s="28">
        <f t="shared" si="4"/>
        <v>0</v>
      </c>
    </row>
    <row r="9" spans="1:23" ht="15" customHeight="1" x14ac:dyDescent="0.25">
      <c r="A9" s="30" t="s">
        <v>60</v>
      </c>
      <c r="B9" s="30" t="s">
        <v>31</v>
      </c>
      <c r="C9" s="31" t="s">
        <v>32</v>
      </c>
      <c r="D9" s="31" t="s">
        <v>32</v>
      </c>
      <c r="E9" s="31" t="s">
        <v>32</v>
      </c>
      <c r="F9" s="31" t="s">
        <v>32</v>
      </c>
      <c r="G9" s="31" t="s">
        <v>32</v>
      </c>
      <c r="H9" s="31" t="s">
        <v>32</v>
      </c>
      <c r="I9" s="31" t="s">
        <v>32</v>
      </c>
      <c r="J9" s="31" t="s">
        <v>32</v>
      </c>
      <c r="K9" s="31" t="s">
        <v>32</v>
      </c>
      <c r="L9" s="31" t="s">
        <v>32</v>
      </c>
      <c r="M9" s="31" t="s">
        <v>32</v>
      </c>
      <c r="N9" s="31" t="s">
        <v>32</v>
      </c>
      <c r="O9" s="31" t="s">
        <v>32</v>
      </c>
      <c r="P9" s="31"/>
      <c r="Q9" s="31" t="s">
        <v>32</v>
      </c>
      <c r="R9" s="32" t="s">
        <v>32</v>
      </c>
      <c r="S9" s="27">
        <f t="shared" si="0"/>
        <v>0</v>
      </c>
      <c r="T9" s="28">
        <f t="shared" si="1"/>
        <v>0</v>
      </c>
      <c r="U9" s="28">
        <f t="shared" si="2"/>
        <v>0</v>
      </c>
      <c r="V9" s="28" t="e">
        <f t="shared" si="3"/>
        <v>#DIV/0!</v>
      </c>
      <c r="W9" s="28">
        <f t="shared" si="4"/>
        <v>0</v>
      </c>
    </row>
    <row r="10" spans="1:23" ht="15" customHeight="1" x14ac:dyDescent="0.25">
      <c r="A10" s="30" t="s">
        <v>48</v>
      </c>
      <c r="B10" s="30" t="s">
        <v>40</v>
      </c>
      <c r="C10" s="31" t="s">
        <v>32</v>
      </c>
      <c r="D10" s="31" t="s">
        <v>32</v>
      </c>
      <c r="E10" s="31" t="s">
        <v>32</v>
      </c>
      <c r="F10" s="31" t="s">
        <v>32</v>
      </c>
      <c r="G10" s="31" t="s">
        <v>32</v>
      </c>
      <c r="H10" s="31" t="s">
        <v>32</v>
      </c>
      <c r="I10" s="31" t="s">
        <v>82</v>
      </c>
      <c r="J10" s="31" t="s">
        <v>82</v>
      </c>
      <c r="K10" s="31" t="s">
        <v>32</v>
      </c>
      <c r="L10" s="31" t="s">
        <v>32</v>
      </c>
      <c r="M10" s="31" t="s">
        <v>32</v>
      </c>
      <c r="N10" s="31" t="s">
        <v>32</v>
      </c>
      <c r="O10" s="31" t="s">
        <v>82</v>
      </c>
      <c r="P10" s="31"/>
      <c r="Q10" s="31" t="s">
        <v>32</v>
      </c>
      <c r="R10" s="32" t="s">
        <v>32</v>
      </c>
      <c r="S10" s="27">
        <f t="shared" si="0"/>
        <v>0</v>
      </c>
      <c r="T10" s="28">
        <f t="shared" si="1"/>
        <v>0</v>
      </c>
      <c r="U10" s="28">
        <f t="shared" si="2"/>
        <v>0</v>
      </c>
      <c r="V10" s="28" t="e">
        <f t="shared" si="3"/>
        <v>#DIV/0!</v>
      </c>
      <c r="W10" s="28">
        <f t="shared" si="4"/>
        <v>0</v>
      </c>
    </row>
    <row r="11" spans="1:23" ht="15" customHeight="1" x14ac:dyDescent="0.25">
      <c r="A11" s="30" t="s">
        <v>55</v>
      </c>
      <c r="B11" s="30" t="s">
        <v>40</v>
      </c>
      <c r="C11" s="31" t="s">
        <v>32</v>
      </c>
      <c r="D11" s="31">
        <v>1.06545</v>
      </c>
      <c r="E11" s="31" t="s">
        <v>32</v>
      </c>
      <c r="F11" s="31" t="s">
        <v>32</v>
      </c>
      <c r="G11" s="31" t="s">
        <v>32</v>
      </c>
      <c r="H11" s="31" t="s">
        <v>32</v>
      </c>
      <c r="I11" s="31" t="s">
        <v>82</v>
      </c>
      <c r="J11" s="31" t="s">
        <v>82</v>
      </c>
      <c r="K11" s="31" t="s">
        <v>32</v>
      </c>
      <c r="L11" s="31" t="s">
        <v>32</v>
      </c>
      <c r="M11" s="31" t="s">
        <v>32</v>
      </c>
      <c r="N11" s="31" t="s">
        <v>32</v>
      </c>
      <c r="O11" s="31" t="s">
        <v>82</v>
      </c>
      <c r="P11" s="31"/>
      <c r="Q11" s="31" t="s">
        <v>32</v>
      </c>
      <c r="R11" s="32" t="s">
        <v>32</v>
      </c>
      <c r="S11" s="27">
        <f t="shared" si="0"/>
        <v>1</v>
      </c>
      <c r="T11" s="28">
        <f t="shared" si="1"/>
        <v>1.06545</v>
      </c>
      <c r="U11" s="28">
        <f t="shared" si="2"/>
        <v>1.06545</v>
      </c>
      <c r="V11" s="28">
        <f t="shared" si="3"/>
        <v>1.06545</v>
      </c>
      <c r="W11" s="28">
        <f t="shared" si="4"/>
        <v>1.06545</v>
      </c>
    </row>
    <row r="12" spans="1:23" ht="15" customHeight="1" x14ac:dyDescent="0.25">
      <c r="A12" s="30" t="s">
        <v>58</v>
      </c>
      <c r="B12" s="30" t="s">
        <v>37</v>
      </c>
      <c r="C12" s="31">
        <v>1.3999999999999998E-3</v>
      </c>
      <c r="D12" s="31" t="s">
        <v>32</v>
      </c>
      <c r="E12" s="31" t="s">
        <v>32</v>
      </c>
      <c r="F12" s="31" t="s">
        <v>32</v>
      </c>
      <c r="G12" s="31" t="s">
        <v>32</v>
      </c>
      <c r="H12" s="31" t="s">
        <v>32</v>
      </c>
      <c r="I12" s="31" t="s">
        <v>32</v>
      </c>
      <c r="J12" s="31" t="s">
        <v>32</v>
      </c>
      <c r="K12" s="31" t="s">
        <v>32</v>
      </c>
      <c r="L12" s="31" t="s">
        <v>32</v>
      </c>
      <c r="M12" s="31" t="s">
        <v>32</v>
      </c>
      <c r="N12" s="31" t="s">
        <v>32</v>
      </c>
      <c r="O12" s="31" t="s">
        <v>32</v>
      </c>
      <c r="P12" s="31"/>
      <c r="Q12" s="31" t="s">
        <v>32</v>
      </c>
      <c r="R12" s="32" t="s">
        <v>32</v>
      </c>
      <c r="S12" s="27">
        <f t="shared" si="0"/>
        <v>1</v>
      </c>
      <c r="T12" s="28">
        <f t="shared" si="1"/>
        <v>1.3999999999999998E-3</v>
      </c>
      <c r="U12" s="28">
        <f t="shared" si="2"/>
        <v>1.3999999999999998E-3</v>
      </c>
      <c r="V12" s="28">
        <f t="shared" si="3"/>
        <v>1.3999999999999998E-3</v>
      </c>
      <c r="W12" s="28">
        <f t="shared" si="4"/>
        <v>1.3999999999999998E-3</v>
      </c>
    </row>
    <row r="13" spans="1:23" ht="15" customHeight="1" x14ac:dyDescent="0.25">
      <c r="A13" s="30" t="s">
        <v>61</v>
      </c>
      <c r="B13" s="30" t="s">
        <v>40</v>
      </c>
      <c r="C13" s="31" t="s">
        <v>32</v>
      </c>
      <c r="D13" s="31" t="s">
        <v>32</v>
      </c>
      <c r="E13" s="31" t="s">
        <v>32</v>
      </c>
      <c r="F13" s="31" t="s">
        <v>32</v>
      </c>
      <c r="G13" s="31" t="s">
        <v>32</v>
      </c>
      <c r="H13" s="31" t="s">
        <v>32</v>
      </c>
      <c r="I13" s="31" t="s">
        <v>32</v>
      </c>
      <c r="J13" s="31" t="s">
        <v>32</v>
      </c>
      <c r="K13" s="31" t="s">
        <v>32</v>
      </c>
      <c r="L13" s="31" t="s">
        <v>32</v>
      </c>
      <c r="M13" s="31" t="s">
        <v>32</v>
      </c>
      <c r="N13" s="31" t="s">
        <v>32</v>
      </c>
      <c r="O13" s="31" t="s">
        <v>32</v>
      </c>
      <c r="P13" s="31"/>
      <c r="Q13" s="31" t="s">
        <v>32</v>
      </c>
      <c r="R13" s="32" t="s">
        <v>32</v>
      </c>
      <c r="S13" s="27">
        <f t="shared" si="0"/>
        <v>0</v>
      </c>
      <c r="T13" s="28">
        <f t="shared" si="1"/>
        <v>0</v>
      </c>
      <c r="U13" s="28">
        <f t="shared" si="2"/>
        <v>0</v>
      </c>
      <c r="V13" s="28" t="e">
        <f t="shared" si="3"/>
        <v>#DIV/0!</v>
      </c>
      <c r="W13" s="28">
        <f t="shared" si="4"/>
        <v>0</v>
      </c>
    </row>
    <row r="14" spans="1:23" ht="15" customHeight="1" x14ac:dyDescent="0.25">
      <c r="A14" s="30" t="s">
        <v>62</v>
      </c>
      <c r="B14" s="30" t="s">
        <v>63</v>
      </c>
      <c r="C14" s="31" t="s">
        <v>32</v>
      </c>
      <c r="D14" s="31">
        <v>9.9650000000000002E-2</v>
      </c>
      <c r="E14" s="31">
        <v>0.15435000000000001</v>
      </c>
      <c r="F14" s="31">
        <v>0.1618</v>
      </c>
      <c r="G14" s="31" t="s">
        <v>32</v>
      </c>
      <c r="H14" s="31">
        <v>0.1298</v>
      </c>
      <c r="I14" s="31">
        <v>1E-3</v>
      </c>
      <c r="J14" s="31">
        <v>0.17194999999999999</v>
      </c>
      <c r="K14" s="31">
        <v>5.9000000000000007E-3</v>
      </c>
      <c r="L14" s="31">
        <v>8.795E-2</v>
      </c>
      <c r="M14" s="31" t="s">
        <v>32</v>
      </c>
      <c r="N14" s="31">
        <v>0.34849999999999998</v>
      </c>
      <c r="O14" s="31" t="s">
        <v>32</v>
      </c>
      <c r="P14" s="31"/>
      <c r="Q14" s="31" t="s">
        <v>32</v>
      </c>
      <c r="R14" s="32">
        <v>0.2021</v>
      </c>
      <c r="S14" s="27">
        <f t="shared" si="0"/>
        <v>10</v>
      </c>
      <c r="T14" s="28">
        <f t="shared" si="1"/>
        <v>1E-3</v>
      </c>
      <c r="U14" s="28">
        <f t="shared" si="2"/>
        <v>0.34849999999999998</v>
      </c>
      <c r="V14" s="28">
        <f t="shared" si="3"/>
        <v>0.1363</v>
      </c>
      <c r="W14" s="28">
        <f t="shared" si="4"/>
        <v>1.363</v>
      </c>
    </row>
    <row r="15" spans="1:23" ht="15" customHeight="1" x14ac:dyDescent="0.25">
      <c r="A15" s="30" t="s">
        <v>49</v>
      </c>
      <c r="B15" s="30" t="s">
        <v>50</v>
      </c>
      <c r="C15" s="31" t="s">
        <v>32</v>
      </c>
      <c r="D15" s="31">
        <v>0.20569999999999999</v>
      </c>
      <c r="E15" s="31">
        <v>0.49439999999999995</v>
      </c>
      <c r="F15" s="31">
        <v>0.40149999999999997</v>
      </c>
      <c r="G15" s="31" t="s">
        <v>32</v>
      </c>
      <c r="H15" s="31" t="s">
        <v>32</v>
      </c>
      <c r="I15" s="31" t="s">
        <v>32</v>
      </c>
      <c r="J15" s="31" t="s">
        <v>32</v>
      </c>
      <c r="K15" s="31" t="s">
        <v>32</v>
      </c>
      <c r="L15" s="31">
        <v>3.7999999999999996E-3</v>
      </c>
      <c r="M15" s="31">
        <v>7.0150000000000004E-2</v>
      </c>
      <c r="N15" s="31">
        <v>5.6100000000000004E-2</v>
      </c>
      <c r="O15" s="31">
        <v>3.4999999999999996E-3</v>
      </c>
      <c r="P15" s="31"/>
      <c r="Q15" s="31" t="s">
        <v>32</v>
      </c>
      <c r="R15" s="32" t="s">
        <v>32</v>
      </c>
      <c r="S15" s="27">
        <f t="shared" si="0"/>
        <v>7</v>
      </c>
      <c r="T15" s="28">
        <f t="shared" si="1"/>
        <v>3.4999999999999996E-3</v>
      </c>
      <c r="U15" s="28">
        <f t="shared" si="2"/>
        <v>0.49439999999999995</v>
      </c>
      <c r="V15" s="28">
        <f t="shared" si="3"/>
        <v>0.17645</v>
      </c>
      <c r="W15" s="28">
        <f t="shared" si="4"/>
        <v>1.23515</v>
      </c>
    </row>
    <row r="16" spans="1:23" ht="15" customHeight="1" x14ac:dyDescent="0.25">
      <c r="A16" s="30" t="s">
        <v>64</v>
      </c>
      <c r="B16" s="30" t="s">
        <v>40</v>
      </c>
      <c r="C16" s="31" t="s">
        <v>32</v>
      </c>
      <c r="D16" s="31" t="s">
        <v>32</v>
      </c>
      <c r="E16" s="31" t="s">
        <v>32</v>
      </c>
      <c r="F16" s="31" t="s">
        <v>32</v>
      </c>
      <c r="G16" s="31" t="s">
        <v>32</v>
      </c>
      <c r="H16" s="31" t="s">
        <v>32</v>
      </c>
      <c r="I16" s="31" t="s">
        <v>32</v>
      </c>
      <c r="J16" s="31" t="s">
        <v>32</v>
      </c>
      <c r="K16" s="31" t="s">
        <v>32</v>
      </c>
      <c r="L16" s="31" t="s">
        <v>32</v>
      </c>
      <c r="M16" s="31" t="s">
        <v>32</v>
      </c>
      <c r="N16" s="31" t="s">
        <v>32</v>
      </c>
      <c r="O16" s="31" t="s">
        <v>32</v>
      </c>
      <c r="P16" s="31"/>
      <c r="Q16" s="31" t="s">
        <v>32</v>
      </c>
      <c r="R16" s="32" t="s">
        <v>32</v>
      </c>
      <c r="S16" s="27">
        <f t="shared" si="0"/>
        <v>0</v>
      </c>
      <c r="T16" s="28">
        <f t="shared" si="1"/>
        <v>0</v>
      </c>
      <c r="U16" s="28">
        <f t="shared" si="2"/>
        <v>0</v>
      </c>
      <c r="V16" s="28" t="e">
        <f t="shared" si="3"/>
        <v>#DIV/0!</v>
      </c>
      <c r="W16" s="28">
        <f t="shared" si="4"/>
        <v>0</v>
      </c>
    </row>
    <row r="17" spans="1:23" ht="15" customHeight="1" x14ac:dyDescent="0.25">
      <c r="A17" s="30" t="s">
        <v>65</v>
      </c>
      <c r="B17" s="30" t="s">
        <v>45</v>
      </c>
      <c r="C17" s="31" t="s">
        <v>32</v>
      </c>
      <c r="D17" s="31" t="s">
        <v>32</v>
      </c>
      <c r="E17" s="31" t="s">
        <v>32</v>
      </c>
      <c r="F17" s="31" t="s">
        <v>32</v>
      </c>
      <c r="G17" s="31" t="s">
        <v>32</v>
      </c>
      <c r="H17" s="31" t="s">
        <v>32</v>
      </c>
      <c r="I17" s="31" t="s">
        <v>32</v>
      </c>
      <c r="J17" s="31" t="s">
        <v>32</v>
      </c>
      <c r="K17" s="31" t="s">
        <v>32</v>
      </c>
      <c r="L17" s="31" t="s">
        <v>32</v>
      </c>
      <c r="M17" s="31" t="s">
        <v>32</v>
      </c>
      <c r="N17" s="31" t="s">
        <v>32</v>
      </c>
      <c r="O17" s="31" t="s">
        <v>32</v>
      </c>
      <c r="P17" s="31"/>
      <c r="Q17" s="31" t="s">
        <v>32</v>
      </c>
      <c r="R17" s="32" t="s">
        <v>32</v>
      </c>
      <c r="S17" s="27">
        <f t="shared" si="0"/>
        <v>0</v>
      </c>
      <c r="T17" s="28">
        <f t="shared" si="1"/>
        <v>0</v>
      </c>
      <c r="U17" s="28">
        <f t="shared" si="2"/>
        <v>0</v>
      </c>
      <c r="V17" s="28" t="e">
        <f t="shared" si="3"/>
        <v>#DIV/0!</v>
      </c>
      <c r="W17" s="28">
        <f t="shared" si="4"/>
        <v>0</v>
      </c>
    </row>
    <row r="18" spans="1:23" ht="15" customHeight="1" x14ac:dyDescent="0.25">
      <c r="A18" s="30" t="s">
        <v>57</v>
      </c>
      <c r="B18" s="30" t="s">
        <v>40</v>
      </c>
      <c r="C18" s="31" t="s">
        <v>32</v>
      </c>
      <c r="D18" s="31" t="s">
        <v>32</v>
      </c>
      <c r="E18" s="31" t="s">
        <v>32</v>
      </c>
      <c r="F18" s="31" t="s">
        <v>32</v>
      </c>
      <c r="G18" s="31" t="s">
        <v>32</v>
      </c>
      <c r="H18" s="31" t="s">
        <v>32</v>
      </c>
      <c r="I18" s="31" t="s">
        <v>32</v>
      </c>
      <c r="J18" s="31" t="s">
        <v>32</v>
      </c>
      <c r="K18" s="31">
        <v>0.16369999999999998</v>
      </c>
      <c r="L18" s="31" t="s">
        <v>32</v>
      </c>
      <c r="M18" s="31" t="s">
        <v>32</v>
      </c>
      <c r="N18" s="31" t="s">
        <v>32</v>
      </c>
      <c r="O18" s="31" t="s">
        <v>32</v>
      </c>
      <c r="P18" s="31"/>
      <c r="Q18" s="31">
        <v>0.1439</v>
      </c>
      <c r="R18" s="32">
        <v>1.4494499999999999</v>
      </c>
      <c r="S18" s="27">
        <f t="shared" si="0"/>
        <v>3</v>
      </c>
      <c r="T18" s="28">
        <f t="shared" si="1"/>
        <v>0.1439</v>
      </c>
      <c r="U18" s="28">
        <f t="shared" si="2"/>
        <v>1.4494499999999999</v>
      </c>
      <c r="V18" s="28">
        <f t="shared" si="3"/>
        <v>0.58568333333333333</v>
      </c>
      <c r="W18" s="28">
        <f t="shared" si="4"/>
        <v>1.75705</v>
      </c>
    </row>
    <row r="19" spans="1:23" ht="15" customHeight="1" x14ac:dyDescent="0.25">
      <c r="A19" s="30" t="s">
        <v>54</v>
      </c>
      <c r="B19" s="30" t="s">
        <v>40</v>
      </c>
      <c r="C19" s="31">
        <v>0.17494999999999999</v>
      </c>
      <c r="D19" s="31">
        <v>26.451000000000001</v>
      </c>
      <c r="E19" s="31" t="s">
        <v>32</v>
      </c>
      <c r="F19" s="31" t="s">
        <v>32</v>
      </c>
      <c r="G19" s="31" t="s">
        <v>32</v>
      </c>
      <c r="H19" s="31" t="s">
        <v>32</v>
      </c>
      <c r="I19" s="31" t="s">
        <v>82</v>
      </c>
      <c r="J19" s="31" t="s">
        <v>82</v>
      </c>
      <c r="K19" s="31" t="s">
        <v>32</v>
      </c>
      <c r="L19" s="31" t="s">
        <v>32</v>
      </c>
      <c r="M19" s="31" t="s">
        <v>32</v>
      </c>
      <c r="N19" s="31" t="s">
        <v>32</v>
      </c>
      <c r="O19" s="31" t="s">
        <v>82</v>
      </c>
      <c r="P19" s="31"/>
      <c r="Q19" s="31" t="s">
        <v>32</v>
      </c>
      <c r="R19" s="32" t="s">
        <v>32</v>
      </c>
      <c r="S19" s="27">
        <f t="shared" si="0"/>
        <v>2</v>
      </c>
      <c r="T19" s="28">
        <f t="shared" si="1"/>
        <v>0.17494999999999999</v>
      </c>
      <c r="U19" s="28">
        <f t="shared" si="2"/>
        <v>26.451000000000001</v>
      </c>
      <c r="V19" s="28">
        <f t="shared" si="3"/>
        <v>13.312975</v>
      </c>
      <c r="W19" s="28">
        <f t="shared" si="4"/>
        <v>26.62595</v>
      </c>
    </row>
    <row r="20" spans="1:23" ht="15" customHeight="1" x14ac:dyDescent="0.25">
      <c r="A20" s="30" t="s">
        <v>39</v>
      </c>
      <c r="B20" s="30" t="s">
        <v>40</v>
      </c>
      <c r="C20" s="31">
        <v>8.3900000000000016E-2</v>
      </c>
      <c r="D20" s="31">
        <v>3.343</v>
      </c>
      <c r="E20" s="31" t="s">
        <v>32</v>
      </c>
      <c r="F20" s="31" t="s">
        <v>32</v>
      </c>
      <c r="G20" s="31" t="s">
        <v>32</v>
      </c>
      <c r="H20" s="31" t="s">
        <v>32</v>
      </c>
      <c r="I20" s="31" t="s">
        <v>32</v>
      </c>
      <c r="J20" s="31" t="s">
        <v>32</v>
      </c>
      <c r="K20" s="31" t="s">
        <v>32</v>
      </c>
      <c r="L20" s="31" t="s">
        <v>32</v>
      </c>
      <c r="M20" s="31" t="s">
        <v>32</v>
      </c>
      <c r="N20" s="31" t="s">
        <v>32</v>
      </c>
      <c r="O20" s="31" t="s">
        <v>32</v>
      </c>
      <c r="P20" s="31"/>
      <c r="Q20" s="31" t="s">
        <v>32</v>
      </c>
      <c r="R20" s="32" t="s">
        <v>32</v>
      </c>
      <c r="S20" s="27">
        <f t="shared" si="0"/>
        <v>2</v>
      </c>
      <c r="T20" s="28">
        <f t="shared" si="1"/>
        <v>8.3900000000000016E-2</v>
      </c>
      <c r="U20" s="28">
        <f t="shared" si="2"/>
        <v>3.343</v>
      </c>
      <c r="V20" s="28">
        <f t="shared" si="3"/>
        <v>1.7134499999999999</v>
      </c>
      <c r="W20" s="28">
        <f t="shared" si="4"/>
        <v>3.4268999999999998</v>
      </c>
    </row>
    <row r="21" spans="1:23" ht="15" customHeight="1" x14ac:dyDescent="0.25">
      <c r="A21" s="30" t="s">
        <v>66</v>
      </c>
      <c r="B21" s="30" t="s">
        <v>34</v>
      </c>
      <c r="C21" s="31" t="s">
        <v>32</v>
      </c>
      <c r="D21" s="31" t="s">
        <v>32</v>
      </c>
      <c r="E21" s="31" t="s">
        <v>32</v>
      </c>
      <c r="F21" s="31" t="s">
        <v>32</v>
      </c>
      <c r="G21" s="31" t="s">
        <v>32</v>
      </c>
      <c r="H21" s="31">
        <v>5.8799999999999998E-2</v>
      </c>
      <c r="I21" s="31" t="s">
        <v>32</v>
      </c>
      <c r="J21" s="31" t="s">
        <v>32</v>
      </c>
      <c r="K21" s="31" t="s">
        <v>32</v>
      </c>
      <c r="L21" s="31">
        <v>1.21E-2</v>
      </c>
      <c r="M21" s="31" t="s">
        <v>32</v>
      </c>
      <c r="N21" s="31" t="s">
        <v>32</v>
      </c>
      <c r="O21" s="31" t="s">
        <v>32</v>
      </c>
      <c r="P21" s="31"/>
      <c r="Q21" s="31" t="s">
        <v>32</v>
      </c>
      <c r="R21" s="32" t="s">
        <v>32</v>
      </c>
      <c r="S21" s="27">
        <f t="shared" si="0"/>
        <v>2</v>
      </c>
      <c r="T21" s="28">
        <f t="shared" si="1"/>
        <v>1.21E-2</v>
      </c>
      <c r="U21" s="28">
        <f t="shared" si="2"/>
        <v>5.8799999999999998E-2</v>
      </c>
      <c r="V21" s="28">
        <f t="shared" si="3"/>
        <v>3.5449999999999995E-2</v>
      </c>
      <c r="W21" s="28">
        <f t="shared" si="4"/>
        <v>7.0899999999999991E-2</v>
      </c>
    </row>
    <row r="22" spans="1:23" ht="15" customHeight="1" x14ac:dyDescent="0.25">
      <c r="A22" s="30" t="s">
        <v>67</v>
      </c>
      <c r="B22" s="30" t="s">
        <v>45</v>
      </c>
      <c r="C22" s="31" t="s">
        <v>32</v>
      </c>
      <c r="D22" s="31" t="s">
        <v>32</v>
      </c>
      <c r="E22" s="31" t="s">
        <v>32</v>
      </c>
      <c r="F22" s="31" t="s">
        <v>32</v>
      </c>
      <c r="G22" s="31" t="s">
        <v>32</v>
      </c>
      <c r="H22" s="31" t="s">
        <v>32</v>
      </c>
      <c r="I22" s="31" t="s">
        <v>32</v>
      </c>
      <c r="J22" s="31">
        <v>5.0299999999999997E-2</v>
      </c>
      <c r="K22" s="31" t="s">
        <v>32</v>
      </c>
      <c r="L22" s="31" t="s">
        <v>32</v>
      </c>
      <c r="M22" s="31" t="s">
        <v>32</v>
      </c>
      <c r="N22" s="31" t="s">
        <v>32</v>
      </c>
      <c r="O22" s="31" t="s">
        <v>32</v>
      </c>
      <c r="P22" s="31"/>
      <c r="Q22" s="31" t="s">
        <v>32</v>
      </c>
      <c r="R22" s="32" t="s">
        <v>32</v>
      </c>
      <c r="S22" s="27">
        <f t="shared" si="0"/>
        <v>1</v>
      </c>
      <c r="T22" s="28">
        <f t="shared" si="1"/>
        <v>5.0299999999999997E-2</v>
      </c>
      <c r="U22" s="28">
        <f t="shared" si="2"/>
        <v>5.0299999999999997E-2</v>
      </c>
      <c r="V22" s="28">
        <f t="shared" si="3"/>
        <v>5.0299999999999997E-2</v>
      </c>
      <c r="W22" s="28">
        <f t="shared" si="4"/>
        <v>5.0299999999999997E-2</v>
      </c>
    </row>
    <row r="23" spans="1:23" ht="15" customHeight="1" x14ac:dyDescent="0.25">
      <c r="A23" s="30" t="s">
        <v>56</v>
      </c>
      <c r="B23" s="30" t="s">
        <v>40</v>
      </c>
      <c r="C23" s="31" t="s">
        <v>32</v>
      </c>
      <c r="D23" s="31">
        <v>0.40369999999999995</v>
      </c>
      <c r="E23" s="31" t="s">
        <v>32</v>
      </c>
      <c r="F23" s="31">
        <v>0.29144999999999999</v>
      </c>
      <c r="G23" s="31">
        <v>9.4450000000000006E-2</v>
      </c>
      <c r="H23" s="31">
        <v>0.44639999999999991</v>
      </c>
      <c r="I23" s="31">
        <v>0.33700000000000002</v>
      </c>
      <c r="J23" s="31">
        <v>0.56230000000000002</v>
      </c>
      <c r="K23" s="31">
        <v>0.33760000000000001</v>
      </c>
      <c r="L23" s="31">
        <v>0.63605</v>
      </c>
      <c r="M23" s="31">
        <v>0.51464999999999994</v>
      </c>
      <c r="N23" s="31">
        <v>1.1329</v>
      </c>
      <c r="O23" s="31" t="s">
        <v>32</v>
      </c>
      <c r="P23" s="31"/>
      <c r="Q23" s="31">
        <v>5.5149999999999998E-2</v>
      </c>
      <c r="R23" s="32">
        <v>0.15150000000000002</v>
      </c>
      <c r="S23" s="27">
        <f t="shared" si="0"/>
        <v>12</v>
      </c>
      <c r="T23" s="28">
        <f t="shared" si="1"/>
        <v>5.5149999999999998E-2</v>
      </c>
      <c r="U23" s="28">
        <f t="shared" si="2"/>
        <v>1.1329</v>
      </c>
      <c r="V23" s="28">
        <f t="shared" si="3"/>
        <v>0.41359583333333338</v>
      </c>
      <c r="W23" s="28">
        <f t="shared" si="4"/>
        <v>4.9631500000000006</v>
      </c>
    </row>
    <row r="24" spans="1:23" ht="15" customHeight="1" x14ac:dyDescent="0.25">
      <c r="A24" s="30" t="s">
        <v>68</v>
      </c>
      <c r="B24" s="30" t="s">
        <v>37</v>
      </c>
      <c r="C24" s="31" t="s">
        <v>32</v>
      </c>
      <c r="D24" s="31" t="s">
        <v>32</v>
      </c>
      <c r="E24" s="31" t="s">
        <v>32</v>
      </c>
      <c r="F24" s="31" t="s">
        <v>32</v>
      </c>
      <c r="G24" s="31" t="s">
        <v>32</v>
      </c>
      <c r="H24" s="31" t="s">
        <v>32</v>
      </c>
      <c r="I24" s="31" t="s">
        <v>32</v>
      </c>
      <c r="J24" s="31" t="s">
        <v>32</v>
      </c>
      <c r="K24" s="31" t="s">
        <v>32</v>
      </c>
      <c r="L24" s="31" t="s">
        <v>32</v>
      </c>
      <c r="M24" s="31" t="s">
        <v>32</v>
      </c>
      <c r="N24" s="31" t="s">
        <v>32</v>
      </c>
      <c r="O24" s="31" t="s">
        <v>32</v>
      </c>
      <c r="P24" s="31"/>
      <c r="Q24" s="31" t="s">
        <v>32</v>
      </c>
      <c r="R24" s="32" t="s">
        <v>32</v>
      </c>
      <c r="S24" s="27">
        <f t="shared" si="0"/>
        <v>0</v>
      </c>
      <c r="T24" s="28">
        <f t="shared" si="1"/>
        <v>0</v>
      </c>
      <c r="U24" s="28">
        <f t="shared" si="2"/>
        <v>0</v>
      </c>
      <c r="V24" s="28" t="e">
        <f t="shared" si="3"/>
        <v>#DIV/0!</v>
      </c>
      <c r="W24" s="28">
        <f t="shared" si="4"/>
        <v>0</v>
      </c>
    </row>
    <row r="25" spans="1:23" ht="15" customHeight="1" x14ac:dyDescent="0.25">
      <c r="A25" s="30" t="s">
        <v>69</v>
      </c>
      <c r="B25" s="30" t="s">
        <v>40</v>
      </c>
      <c r="C25" s="31" t="s">
        <v>32</v>
      </c>
      <c r="D25" s="31" t="s">
        <v>32</v>
      </c>
      <c r="E25" s="31" t="s">
        <v>32</v>
      </c>
      <c r="F25" s="31" t="s">
        <v>32</v>
      </c>
      <c r="G25" s="31" t="s">
        <v>32</v>
      </c>
      <c r="H25" s="31" t="s">
        <v>32</v>
      </c>
      <c r="I25" s="31" t="s">
        <v>32</v>
      </c>
      <c r="J25" s="31" t="s">
        <v>32</v>
      </c>
      <c r="K25" s="31" t="s">
        <v>32</v>
      </c>
      <c r="L25" s="31" t="s">
        <v>32</v>
      </c>
      <c r="M25" s="31" t="s">
        <v>32</v>
      </c>
      <c r="N25" s="31" t="s">
        <v>32</v>
      </c>
      <c r="O25" s="31" t="s">
        <v>32</v>
      </c>
      <c r="P25" s="31"/>
      <c r="Q25" s="31" t="s">
        <v>32</v>
      </c>
      <c r="R25" s="32" t="s">
        <v>32</v>
      </c>
      <c r="S25" s="27">
        <f t="shared" si="0"/>
        <v>0</v>
      </c>
      <c r="T25" s="28">
        <f t="shared" si="1"/>
        <v>0</v>
      </c>
      <c r="U25" s="28">
        <f t="shared" si="2"/>
        <v>0</v>
      </c>
      <c r="V25" s="28" t="e">
        <f t="shared" si="3"/>
        <v>#DIV/0!</v>
      </c>
      <c r="W25" s="28">
        <f t="shared" si="4"/>
        <v>0</v>
      </c>
    </row>
    <row r="26" spans="1:23" ht="15" customHeight="1" x14ac:dyDescent="0.25">
      <c r="A26" s="30" t="s">
        <v>70</v>
      </c>
      <c r="B26" s="30" t="s">
        <v>34</v>
      </c>
      <c r="C26" s="31" t="s">
        <v>32</v>
      </c>
      <c r="D26" s="31" t="s">
        <v>32</v>
      </c>
      <c r="E26" s="31" t="s">
        <v>32</v>
      </c>
      <c r="F26" s="31" t="s">
        <v>32</v>
      </c>
      <c r="G26" s="31" t="s">
        <v>32</v>
      </c>
      <c r="H26" s="31" t="s">
        <v>32</v>
      </c>
      <c r="I26" s="31" t="s">
        <v>32</v>
      </c>
      <c r="J26" s="31" t="s">
        <v>32</v>
      </c>
      <c r="K26" s="31" t="s">
        <v>32</v>
      </c>
      <c r="L26" s="31" t="s">
        <v>32</v>
      </c>
      <c r="M26" s="31" t="s">
        <v>32</v>
      </c>
      <c r="N26" s="31" t="s">
        <v>32</v>
      </c>
      <c r="O26" s="31" t="s">
        <v>32</v>
      </c>
      <c r="P26" s="31"/>
      <c r="Q26" s="31" t="s">
        <v>32</v>
      </c>
      <c r="R26" s="32" t="s">
        <v>32</v>
      </c>
      <c r="S26" s="27">
        <f t="shared" si="0"/>
        <v>0</v>
      </c>
      <c r="T26" s="28">
        <f t="shared" si="1"/>
        <v>0</v>
      </c>
      <c r="U26" s="28">
        <f t="shared" si="2"/>
        <v>0</v>
      </c>
      <c r="V26" s="28" t="e">
        <f t="shared" si="3"/>
        <v>#DIV/0!</v>
      </c>
      <c r="W26" s="28">
        <f t="shared" si="4"/>
        <v>0</v>
      </c>
    </row>
    <row r="27" spans="1:23" ht="15" customHeight="1" x14ac:dyDescent="0.25">
      <c r="A27" s="30" t="s">
        <v>71</v>
      </c>
      <c r="B27" s="30" t="s">
        <v>34</v>
      </c>
      <c r="C27" s="31" t="s">
        <v>32</v>
      </c>
      <c r="D27" s="31" t="s">
        <v>32</v>
      </c>
      <c r="E27" s="31" t="s">
        <v>32</v>
      </c>
      <c r="F27" s="31" t="s">
        <v>32</v>
      </c>
      <c r="G27" s="31" t="s">
        <v>32</v>
      </c>
      <c r="H27" s="31" t="s">
        <v>32</v>
      </c>
      <c r="I27" s="31" t="s">
        <v>32</v>
      </c>
      <c r="J27" s="31" t="s">
        <v>32</v>
      </c>
      <c r="K27" s="31" t="s">
        <v>32</v>
      </c>
      <c r="L27" s="31" t="s">
        <v>32</v>
      </c>
      <c r="M27" s="31" t="s">
        <v>32</v>
      </c>
      <c r="N27" s="31" t="s">
        <v>32</v>
      </c>
      <c r="O27" s="31" t="s">
        <v>32</v>
      </c>
      <c r="P27" s="31"/>
      <c r="Q27" s="31" t="s">
        <v>32</v>
      </c>
      <c r="R27" s="32" t="s">
        <v>32</v>
      </c>
      <c r="S27" s="27">
        <f t="shared" si="0"/>
        <v>0</v>
      </c>
      <c r="T27" s="28">
        <f t="shared" si="1"/>
        <v>0</v>
      </c>
      <c r="U27" s="28">
        <f t="shared" si="2"/>
        <v>0</v>
      </c>
      <c r="V27" s="28" t="e">
        <f t="shared" si="3"/>
        <v>#DIV/0!</v>
      </c>
      <c r="W27" s="28">
        <f t="shared" si="4"/>
        <v>0</v>
      </c>
    </row>
    <row r="28" spans="1:23" ht="15" customHeight="1" x14ac:dyDescent="0.25">
      <c r="A28" s="30" t="s">
        <v>52</v>
      </c>
      <c r="B28" s="30" t="s">
        <v>34</v>
      </c>
      <c r="C28" s="31" t="s">
        <v>32</v>
      </c>
      <c r="D28" s="31" t="s">
        <v>32</v>
      </c>
      <c r="E28" s="31" t="s">
        <v>32</v>
      </c>
      <c r="F28" s="31" t="s">
        <v>32</v>
      </c>
      <c r="G28" s="31" t="s">
        <v>32</v>
      </c>
      <c r="H28" s="31" t="s">
        <v>32</v>
      </c>
      <c r="I28" s="31" t="s">
        <v>32</v>
      </c>
      <c r="J28" s="31" t="s">
        <v>32</v>
      </c>
      <c r="K28" s="31" t="s">
        <v>32</v>
      </c>
      <c r="L28" s="31" t="s">
        <v>32</v>
      </c>
      <c r="M28" s="31" t="s">
        <v>32</v>
      </c>
      <c r="N28" s="31" t="s">
        <v>32</v>
      </c>
      <c r="O28" s="31" t="s">
        <v>32</v>
      </c>
      <c r="P28" s="31"/>
      <c r="Q28" s="31" t="s">
        <v>32</v>
      </c>
      <c r="R28" s="32" t="s">
        <v>32</v>
      </c>
      <c r="S28" s="27">
        <f t="shared" si="0"/>
        <v>0</v>
      </c>
      <c r="T28" s="28">
        <f t="shared" si="1"/>
        <v>0</v>
      </c>
      <c r="U28" s="28">
        <f t="shared" si="2"/>
        <v>0</v>
      </c>
      <c r="V28" s="28" t="e">
        <f t="shared" si="3"/>
        <v>#DIV/0!</v>
      </c>
      <c r="W28" s="28">
        <f t="shared" si="4"/>
        <v>0</v>
      </c>
    </row>
    <row r="29" spans="1:23" ht="15" customHeight="1" x14ac:dyDescent="0.25">
      <c r="A29" s="30" t="s">
        <v>72</v>
      </c>
      <c r="B29" s="30" t="s">
        <v>34</v>
      </c>
      <c r="C29" s="31" t="s">
        <v>32</v>
      </c>
      <c r="D29" s="31" t="s">
        <v>32</v>
      </c>
      <c r="E29" s="31" t="s">
        <v>32</v>
      </c>
      <c r="F29" s="31" t="s">
        <v>32</v>
      </c>
      <c r="G29" s="31" t="s">
        <v>32</v>
      </c>
      <c r="H29" s="31" t="s">
        <v>32</v>
      </c>
      <c r="I29" s="31" t="s">
        <v>32</v>
      </c>
      <c r="J29" s="31" t="s">
        <v>32</v>
      </c>
      <c r="K29" s="31" t="s">
        <v>32</v>
      </c>
      <c r="L29" s="31" t="s">
        <v>32</v>
      </c>
      <c r="M29" s="31" t="s">
        <v>32</v>
      </c>
      <c r="N29" s="31" t="s">
        <v>32</v>
      </c>
      <c r="O29" s="31" t="s">
        <v>32</v>
      </c>
      <c r="P29" s="31"/>
      <c r="Q29" s="31" t="s">
        <v>32</v>
      </c>
      <c r="R29" s="32" t="s">
        <v>32</v>
      </c>
      <c r="S29" s="27">
        <f t="shared" si="0"/>
        <v>0</v>
      </c>
      <c r="T29" s="28">
        <f t="shared" si="1"/>
        <v>0</v>
      </c>
      <c r="U29" s="28">
        <f t="shared" si="2"/>
        <v>0</v>
      </c>
      <c r="V29" s="28" t="e">
        <f t="shared" si="3"/>
        <v>#DIV/0!</v>
      </c>
      <c r="W29" s="28">
        <f t="shared" si="4"/>
        <v>0</v>
      </c>
    </row>
    <row r="30" spans="1:23" ht="15" customHeight="1" x14ac:dyDescent="0.25">
      <c r="A30" s="30" t="s">
        <v>73</v>
      </c>
      <c r="B30" s="30" t="s">
        <v>34</v>
      </c>
      <c r="C30" s="31" t="s">
        <v>32</v>
      </c>
      <c r="D30" s="31" t="s">
        <v>32</v>
      </c>
      <c r="E30" s="31" t="s">
        <v>32</v>
      </c>
      <c r="F30" s="31" t="s">
        <v>32</v>
      </c>
      <c r="G30" s="31" t="s">
        <v>32</v>
      </c>
      <c r="H30" s="31" t="s">
        <v>32</v>
      </c>
      <c r="I30" s="31" t="s">
        <v>32</v>
      </c>
      <c r="J30" s="31" t="s">
        <v>32</v>
      </c>
      <c r="K30" s="31" t="s">
        <v>32</v>
      </c>
      <c r="L30" s="31" t="s">
        <v>32</v>
      </c>
      <c r="M30" s="31" t="s">
        <v>32</v>
      </c>
      <c r="N30" s="31" t="s">
        <v>32</v>
      </c>
      <c r="O30" s="31" t="s">
        <v>32</v>
      </c>
      <c r="P30" s="31"/>
      <c r="Q30" s="31" t="s">
        <v>32</v>
      </c>
      <c r="R30" s="32" t="s">
        <v>32</v>
      </c>
      <c r="S30" s="27">
        <f t="shared" si="0"/>
        <v>0</v>
      </c>
      <c r="T30" s="28">
        <f t="shared" si="1"/>
        <v>0</v>
      </c>
      <c r="U30" s="28">
        <f t="shared" si="2"/>
        <v>0</v>
      </c>
      <c r="V30" s="28" t="e">
        <f t="shared" si="3"/>
        <v>#DIV/0!</v>
      </c>
      <c r="W30" s="28">
        <f t="shared" si="4"/>
        <v>0</v>
      </c>
    </row>
    <row r="31" spans="1:23" ht="15" customHeight="1" x14ac:dyDescent="0.25">
      <c r="A31" s="30" t="s">
        <v>46</v>
      </c>
      <c r="B31" s="30" t="s">
        <v>34</v>
      </c>
      <c r="C31" s="31" t="s">
        <v>32</v>
      </c>
      <c r="D31" s="31" t="s">
        <v>32</v>
      </c>
      <c r="E31" s="31" t="s">
        <v>32</v>
      </c>
      <c r="F31" s="31" t="s">
        <v>32</v>
      </c>
      <c r="G31" s="31" t="s">
        <v>32</v>
      </c>
      <c r="H31" s="31" t="s">
        <v>32</v>
      </c>
      <c r="I31" s="31" t="s">
        <v>32</v>
      </c>
      <c r="J31" s="31" t="s">
        <v>32</v>
      </c>
      <c r="K31" s="31" t="s">
        <v>32</v>
      </c>
      <c r="L31" s="31" t="s">
        <v>32</v>
      </c>
      <c r="M31" s="31" t="s">
        <v>32</v>
      </c>
      <c r="N31" s="31" t="s">
        <v>32</v>
      </c>
      <c r="O31" s="31" t="s">
        <v>32</v>
      </c>
      <c r="P31" s="31"/>
      <c r="Q31" s="31" t="s">
        <v>32</v>
      </c>
      <c r="R31" s="32" t="s">
        <v>32</v>
      </c>
      <c r="S31" s="27">
        <f t="shared" si="0"/>
        <v>0</v>
      </c>
      <c r="T31" s="28">
        <f t="shared" si="1"/>
        <v>0</v>
      </c>
      <c r="U31" s="28">
        <f t="shared" si="2"/>
        <v>0</v>
      </c>
      <c r="V31" s="28" t="e">
        <f t="shared" si="3"/>
        <v>#DIV/0!</v>
      </c>
      <c r="W31" s="28">
        <f t="shared" si="4"/>
        <v>0</v>
      </c>
    </row>
    <row r="32" spans="1:23" ht="15" customHeight="1" x14ac:dyDescent="0.25">
      <c r="A32" s="30" t="s">
        <v>74</v>
      </c>
      <c r="B32" s="30" t="s">
        <v>34</v>
      </c>
      <c r="C32" s="31" t="s">
        <v>32</v>
      </c>
      <c r="D32" s="31" t="s">
        <v>32</v>
      </c>
      <c r="E32" s="31" t="s">
        <v>32</v>
      </c>
      <c r="F32" s="31" t="s">
        <v>32</v>
      </c>
      <c r="G32" s="31" t="s">
        <v>32</v>
      </c>
      <c r="H32" s="31" t="s">
        <v>32</v>
      </c>
      <c r="I32" s="31" t="s">
        <v>32</v>
      </c>
      <c r="J32" s="31" t="s">
        <v>32</v>
      </c>
      <c r="K32" s="31" t="s">
        <v>32</v>
      </c>
      <c r="L32" s="31" t="s">
        <v>32</v>
      </c>
      <c r="M32" s="31" t="s">
        <v>32</v>
      </c>
      <c r="N32" s="31" t="s">
        <v>32</v>
      </c>
      <c r="O32" s="31" t="s">
        <v>32</v>
      </c>
      <c r="P32" s="31"/>
      <c r="Q32" s="31" t="s">
        <v>32</v>
      </c>
      <c r="R32" s="32" t="s">
        <v>32</v>
      </c>
      <c r="S32" s="27">
        <f t="shared" si="0"/>
        <v>0</v>
      </c>
      <c r="T32" s="28">
        <f t="shared" si="1"/>
        <v>0</v>
      </c>
      <c r="U32" s="28">
        <f t="shared" si="2"/>
        <v>0</v>
      </c>
      <c r="V32" s="28" t="e">
        <f t="shared" si="3"/>
        <v>#DIV/0!</v>
      </c>
      <c r="W32" s="28">
        <f t="shared" si="4"/>
        <v>0</v>
      </c>
    </row>
    <row r="33" spans="1:23" ht="15" customHeight="1" x14ac:dyDescent="0.25">
      <c r="A33" s="30" t="s">
        <v>75</v>
      </c>
      <c r="B33" s="30" t="s">
        <v>34</v>
      </c>
      <c r="C33" s="31">
        <v>6.6499999999999997E-3</v>
      </c>
      <c r="D33" s="31">
        <v>7.5800000000000006E-2</v>
      </c>
      <c r="E33" s="31" t="s">
        <v>32</v>
      </c>
      <c r="F33" s="31" t="s">
        <v>32</v>
      </c>
      <c r="G33" s="31" t="s">
        <v>32</v>
      </c>
      <c r="H33" s="31" t="s">
        <v>32</v>
      </c>
      <c r="I33" s="31" t="s">
        <v>32</v>
      </c>
      <c r="J33" s="31" t="s">
        <v>32</v>
      </c>
      <c r="K33" s="31" t="s">
        <v>32</v>
      </c>
      <c r="L33" s="31" t="s">
        <v>32</v>
      </c>
      <c r="M33" s="31" t="s">
        <v>32</v>
      </c>
      <c r="N33" s="31" t="s">
        <v>32</v>
      </c>
      <c r="O33" s="31" t="s">
        <v>32</v>
      </c>
      <c r="P33" s="31"/>
      <c r="Q33" s="31" t="s">
        <v>32</v>
      </c>
      <c r="R33" s="32" t="s">
        <v>32</v>
      </c>
      <c r="S33" s="27">
        <f t="shared" si="0"/>
        <v>2</v>
      </c>
      <c r="T33" s="28">
        <f t="shared" si="1"/>
        <v>6.6499999999999997E-3</v>
      </c>
      <c r="U33" s="28">
        <f t="shared" si="2"/>
        <v>7.5800000000000006E-2</v>
      </c>
      <c r="V33" s="28">
        <f t="shared" si="3"/>
        <v>4.1225000000000005E-2</v>
      </c>
      <c r="W33" s="28">
        <f t="shared" si="4"/>
        <v>8.2450000000000009E-2</v>
      </c>
    </row>
    <row r="34" spans="1:23" ht="15" customHeight="1" x14ac:dyDescent="0.25">
      <c r="A34" s="30" t="s">
        <v>76</v>
      </c>
      <c r="B34" s="30" t="s">
        <v>34</v>
      </c>
      <c r="C34" s="31" t="s">
        <v>32</v>
      </c>
      <c r="D34" s="31" t="s">
        <v>32</v>
      </c>
      <c r="E34" s="31" t="s">
        <v>32</v>
      </c>
      <c r="F34" s="31" t="s">
        <v>32</v>
      </c>
      <c r="G34" s="31" t="s">
        <v>32</v>
      </c>
      <c r="H34" s="31" t="s">
        <v>32</v>
      </c>
      <c r="I34" s="31" t="s">
        <v>32</v>
      </c>
      <c r="J34" s="31" t="s">
        <v>32</v>
      </c>
      <c r="K34" s="31" t="s">
        <v>32</v>
      </c>
      <c r="L34" s="31" t="s">
        <v>32</v>
      </c>
      <c r="M34" s="31" t="s">
        <v>32</v>
      </c>
      <c r="N34" s="31" t="s">
        <v>32</v>
      </c>
      <c r="O34" s="31" t="s">
        <v>32</v>
      </c>
      <c r="P34" s="31"/>
      <c r="Q34" s="31" t="s">
        <v>32</v>
      </c>
      <c r="R34" s="32" t="s">
        <v>32</v>
      </c>
      <c r="S34" s="27">
        <f t="shared" si="0"/>
        <v>0</v>
      </c>
      <c r="T34" s="28">
        <f t="shared" si="1"/>
        <v>0</v>
      </c>
      <c r="U34" s="28">
        <f t="shared" si="2"/>
        <v>0</v>
      </c>
      <c r="V34" s="28" t="e">
        <f t="shared" si="3"/>
        <v>#DIV/0!</v>
      </c>
      <c r="W34" s="28">
        <f t="shared" si="4"/>
        <v>0</v>
      </c>
    </row>
    <row r="35" spans="1:23" ht="15" customHeight="1" x14ac:dyDescent="0.25">
      <c r="A35" s="30" t="s">
        <v>77</v>
      </c>
      <c r="B35" s="30" t="s">
        <v>34</v>
      </c>
      <c r="C35" s="31" t="s">
        <v>32</v>
      </c>
      <c r="D35" s="31" t="s">
        <v>32</v>
      </c>
      <c r="E35" s="31" t="s">
        <v>32</v>
      </c>
      <c r="F35" s="31" t="s">
        <v>32</v>
      </c>
      <c r="G35" s="31" t="s">
        <v>32</v>
      </c>
      <c r="H35" s="31" t="s">
        <v>32</v>
      </c>
      <c r="I35" s="31" t="s">
        <v>32</v>
      </c>
      <c r="J35" s="31" t="s">
        <v>32</v>
      </c>
      <c r="K35" s="31" t="s">
        <v>32</v>
      </c>
      <c r="L35" s="31" t="s">
        <v>32</v>
      </c>
      <c r="M35" s="31" t="s">
        <v>32</v>
      </c>
      <c r="N35" s="31" t="s">
        <v>32</v>
      </c>
      <c r="O35" s="31" t="s">
        <v>32</v>
      </c>
      <c r="P35" s="31"/>
      <c r="Q35" s="31" t="s">
        <v>32</v>
      </c>
      <c r="R35" s="32" t="s">
        <v>32</v>
      </c>
      <c r="S35" s="27">
        <f t="shared" si="0"/>
        <v>0</v>
      </c>
      <c r="T35" s="28">
        <f t="shared" si="1"/>
        <v>0</v>
      </c>
      <c r="U35" s="28">
        <f t="shared" si="2"/>
        <v>0</v>
      </c>
      <c r="V35" s="28" t="e">
        <f t="shared" si="3"/>
        <v>#DIV/0!</v>
      </c>
      <c r="W35" s="28">
        <f t="shared" si="4"/>
        <v>0</v>
      </c>
    </row>
    <row r="36" spans="1:23" ht="15" customHeight="1" x14ac:dyDescent="0.25">
      <c r="A36" s="30" t="s">
        <v>78</v>
      </c>
      <c r="B36" s="30" t="s">
        <v>34</v>
      </c>
      <c r="C36" s="31" t="s">
        <v>32</v>
      </c>
      <c r="D36" s="31" t="s">
        <v>32</v>
      </c>
      <c r="E36" s="31" t="s">
        <v>32</v>
      </c>
      <c r="F36" s="31" t="s">
        <v>32</v>
      </c>
      <c r="G36" s="31" t="s">
        <v>32</v>
      </c>
      <c r="H36" s="31" t="s">
        <v>32</v>
      </c>
      <c r="I36" s="31" t="s">
        <v>32</v>
      </c>
      <c r="J36" s="31" t="s">
        <v>32</v>
      </c>
      <c r="K36" s="31" t="s">
        <v>32</v>
      </c>
      <c r="L36" s="31" t="s">
        <v>32</v>
      </c>
      <c r="M36" s="31" t="s">
        <v>32</v>
      </c>
      <c r="N36" s="31" t="s">
        <v>32</v>
      </c>
      <c r="O36" s="31" t="s">
        <v>32</v>
      </c>
      <c r="P36" s="31"/>
      <c r="Q36" s="31" t="s">
        <v>32</v>
      </c>
      <c r="R36" s="32" t="s">
        <v>32</v>
      </c>
      <c r="S36" s="27">
        <f t="shared" si="0"/>
        <v>0</v>
      </c>
      <c r="T36" s="28">
        <f t="shared" si="1"/>
        <v>0</v>
      </c>
      <c r="U36" s="28">
        <f t="shared" si="2"/>
        <v>0</v>
      </c>
      <c r="V36" s="28" t="e">
        <f t="shared" si="3"/>
        <v>#DIV/0!</v>
      </c>
      <c r="W36" s="28">
        <f t="shared" si="4"/>
        <v>0</v>
      </c>
    </row>
    <row r="37" spans="1:23" ht="15" customHeight="1" x14ac:dyDescent="0.25">
      <c r="A37" s="30" t="s">
        <v>38</v>
      </c>
      <c r="B37" s="30" t="s">
        <v>34</v>
      </c>
      <c r="C37" s="31">
        <v>1.0829499999999999</v>
      </c>
      <c r="D37" s="31">
        <v>3.2069999999999999</v>
      </c>
      <c r="E37" s="31">
        <v>7.9895499999999995</v>
      </c>
      <c r="F37" s="31">
        <v>9.5795499999999993</v>
      </c>
      <c r="G37" s="31" t="s">
        <v>32</v>
      </c>
      <c r="H37" s="31" t="s">
        <v>32</v>
      </c>
      <c r="I37" s="31" t="s">
        <v>32</v>
      </c>
      <c r="J37" s="31" t="s">
        <v>32</v>
      </c>
      <c r="K37" s="31" t="s">
        <v>32</v>
      </c>
      <c r="L37" s="31" t="s">
        <v>32</v>
      </c>
      <c r="M37" s="31" t="s">
        <v>32</v>
      </c>
      <c r="N37" s="31" t="s">
        <v>32</v>
      </c>
      <c r="O37" s="31" t="s">
        <v>32</v>
      </c>
      <c r="P37" s="31"/>
      <c r="Q37" s="31" t="s">
        <v>32</v>
      </c>
      <c r="R37" s="32" t="s">
        <v>32</v>
      </c>
      <c r="S37" s="27">
        <f t="shared" si="0"/>
        <v>4</v>
      </c>
      <c r="T37" s="28">
        <f t="shared" si="1"/>
        <v>1.0829499999999999</v>
      </c>
      <c r="U37" s="28">
        <f t="shared" si="2"/>
        <v>9.5795499999999993</v>
      </c>
      <c r="V37" s="28">
        <f t="shared" si="3"/>
        <v>5.4647624999999991</v>
      </c>
      <c r="W37" s="28">
        <f t="shared" si="4"/>
        <v>21.859049999999996</v>
      </c>
    </row>
    <row r="38" spans="1:23" ht="15" customHeight="1" x14ac:dyDescent="0.25">
      <c r="A38" s="30" t="s">
        <v>33</v>
      </c>
      <c r="B38" s="30" t="s">
        <v>34</v>
      </c>
      <c r="C38" s="31">
        <v>0.96974999999999989</v>
      </c>
      <c r="D38" s="31">
        <v>4.4702000000000002</v>
      </c>
      <c r="E38" s="31" t="s">
        <v>32</v>
      </c>
      <c r="F38" s="31" t="s">
        <v>32</v>
      </c>
      <c r="G38" s="31" t="s">
        <v>32</v>
      </c>
      <c r="H38" s="31" t="s">
        <v>32</v>
      </c>
      <c r="I38" s="31" t="s">
        <v>32</v>
      </c>
      <c r="J38" s="31" t="s">
        <v>32</v>
      </c>
      <c r="K38" s="31" t="s">
        <v>32</v>
      </c>
      <c r="L38" s="31" t="s">
        <v>32</v>
      </c>
      <c r="M38" s="31" t="s">
        <v>32</v>
      </c>
      <c r="N38" s="31" t="s">
        <v>32</v>
      </c>
      <c r="O38" s="31" t="s">
        <v>32</v>
      </c>
      <c r="P38" s="31"/>
      <c r="Q38" s="31" t="s">
        <v>32</v>
      </c>
      <c r="R38" s="32" t="s">
        <v>32</v>
      </c>
      <c r="S38" s="27">
        <f t="shared" si="0"/>
        <v>2</v>
      </c>
      <c r="T38" s="28">
        <f t="shared" si="1"/>
        <v>0.96974999999999989</v>
      </c>
      <c r="U38" s="28">
        <f t="shared" si="2"/>
        <v>4.4702000000000002</v>
      </c>
      <c r="V38" s="28">
        <f t="shared" si="3"/>
        <v>2.7199749999999998</v>
      </c>
      <c r="W38" s="28">
        <f t="shared" si="4"/>
        <v>5.4399499999999996</v>
      </c>
    </row>
    <row r="39" spans="1:23" ht="15" customHeight="1" x14ac:dyDescent="0.25">
      <c r="A39" s="30" t="s">
        <v>79</v>
      </c>
      <c r="B39" s="30" t="s">
        <v>34</v>
      </c>
      <c r="C39" s="31" t="s">
        <v>32</v>
      </c>
      <c r="D39" s="31" t="s">
        <v>32</v>
      </c>
      <c r="E39" s="31" t="s">
        <v>32</v>
      </c>
      <c r="F39" s="31" t="s">
        <v>32</v>
      </c>
      <c r="G39" s="31" t="s">
        <v>32</v>
      </c>
      <c r="H39" s="31" t="s">
        <v>32</v>
      </c>
      <c r="I39" s="31" t="s">
        <v>32</v>
      </c>
      <c r="J39" s="31" t="s">
        <v>32</v>
      </c>
      <c r="K39" s="31" t="s">
        <v>32</v>
      </c>
      <c r="L39" s="31" t="s">
        <v>32</v>
      </c>
      <c r="M39" s="31" t="s">
        <v>32</v>
      </c>
      <c r="N39" s="31" t="s">
        <v>32</v>
      </c>
      <c r="O39" s="31" t="s">
        <v>32</v>
      </c>
      <c r="P39" s="31"/>
      <c r="Q39" s="31" t="s">
        <v>32</v>
      </c>
      <c r="R39" s="32" t="s">
        <v>32</v>
      </c>
      <c r="S39" s="27">
        <f t="shared" si="0"/>
        <v>0</v>
      </c>
      <c r="T39" s="28">
        <f t="shared" si="1"/>
        <v>0</v>
      </c>
      <c r="U39" s="28">
        <f t="shared" si="2"/>
        <v>0</v>
      </c>
      <c r="V39" s="28" t="e">
        <f t="shared" si="3"/>
        <v>#DIV/0!</v>
      </c>
      <c r="W39" s="28">
        <f t="shared" si="4"/>
        <v>0</v>
      </c>
    </row>
    <row r="40" spans="1:23" ht="15" customHeight="1" x14ac:dyDescent="0.25">
      <c r="A40" s="30" t="s">
        <v>35</v>
      </c>
      <c r="B40" s="30" t="s">
        <v>34</v>
      </c>
      <c r="C40" s="31">
        <v>2.7399999999999997E-2</v>
      </c>
      <c r="D40" s="31">
        <v>0.11169999999999999</v>
      </c>
      <c r="E40" s="31" t="s">
        <v>32</v>
      </c>
      <c r="F40" s="31" t="s">
        <v>32</v>
      </c>
      <c r="G40" s="31" t="s">
        <v>32</v>
      </c>
      <c r="H40" s="31" t="s">
        <v>32</v>
      </c>
      <c r="I40" s="31" t="s">
        <v>32</v>
      </c>
      <c r="J40" s="31" t="s">
        <v>32</v>
      </c>
      <c r="K40" s="31" t="s">
        <v>32</v>
      </c>
      <c r="L40" s="31" t="s">
        <v>32</v>
      </c>
      <c r="M40" s="31" t="s">
        <v>32</v>
      </c>
      <c r="N40" s="31" t="s">
        <v>32</v>
      </c>
      <c r="O40" s="31" t="s">
        <v>32</v>
      </c>
      <c r="P40" s="31"/>
      <c r="Q40" s="31" t="s">
        <v>32</v>
      </c>
      <c r="R40" s="32" t="s">
        <v>32</v>
      </c>
      <c r="S40" s="27">
        <f t="shared" si="0"/>
        <v>2</v>
      </c>
      <c r="T40" s="28">
        <f t="shared" si="1"/>
        <v>2.7399999999999997E-2</v>
      </c>
      <c r="U40" s="28">
        <f t="shared" si="2"/>
        <v>0.11169999999999999</v>
      </c>
      <c r="V40" s="28">
        <f t="shared" si="3"/>
        <v>6.9550000000000001E-2</v>
      </c>
      <c r="W40" s="28">
        <f t="shared" si="4"/>
        <v>0.1391</v>
      </c>
    </row>
    <row r="41" spans="1:23" ht="15" customHeight="1" x14ac:dyDescent="0.25">
      <c r="A41" s="30" t="s">
        <v>80</v>
      </c>
      <c r="B41" s="30" t="s">
        <v>34</v>
      </c>
      <c r="C41" s="31" t="s">
        <v>32</v>
      </c>
      <c r="D41" s="31" t="s">
        <v>32</v>
      </c>
      <c r="E41" s="31" t="s">
        <v>32</v>
      </c>
      <c r="F41" s="31" t="s">
        <v>32</v>
      </c>
      <c r="G41" s="31" t="s">
        <v>32</v>
      </c>
      <c r="H41" s="31" t="s">
        <v>32</v>
      </c>
      <c r="I41" s="31" t="s">
        <v>32</v>
      </c>
      <c r="J41" s="31" t="s">
        <v>32</v>
      </c>
      <c r="K41" s="31" t="s">
        <v>32</v>
      </c>
      <c r="L41" s="31" t="s">
        <v>32</v>
      </c>
      <c r="M41" s="31" t="s">
        <v>32</v>
      </c>
      <c r="N41" s="31" t="s">
        <v>32</v>
      </c>
      <c r="O41" s="31" t="s">
        <v>32</v>
      </c>
      <c r="P41" s="31"/>
      <c r="Q41" s="31" t="s">
        <v>32</v>
      </c>
      <c r="R41" s="32" t="s">
        <v>32</v>
      </c>
      <c r="S41" s="27">
        <f t="shared" si="0"/>
        <v>0</v>
      </c>
      <c r="T41" s="28">
        <f t="shared" si="1"/>
        <v>0</v>
      </c>
      <c r="U41" s="28">
        <f t="shared" si="2"/>
        <v>0</v>
      </c>
      <c r="V41" s="28" t="e">
        <f t="shared" si="3"/>
        <v>#DIV/0!</v>
      </c>
      <c r="W41" s="28">
        <f t="shared" si="4"/>
        <v>0</v>
      </c>
    </row>
    <row r="42" spans="1:23" ht="15" customHeight="1" x14ac:dyDescent="0.25">
      <c r="A42" s="33" t="s">
        <v>44</v>
      </c>
      <c r="B42" s="33" t="s">
        <v>45</v>
      </c>
      <c r="C42" s="34" t="s">
        <v>32</v>
      </c>
      <c r="D42" s="34" t="s">
        <v>32</v>
      </c>
      <c r="E42" s="34" t="s">
        <v>32</v>
      </c>
      <c r="F42" s="34" t="s">
        <v>32</v>
      </c>
      <c r="G42" s="34" t="s">
        <v>32</v>
      </c>
      <c r="H42" s="34" t="s">
        <v>32</v>
      </c>
      <c r="I42" s="34" t="s">
        <v>32</v>
      </c>
      <c r="J42" s="34" t="s">
        <v>32</v>
      </c>
      <c r="K42" s="34" t="s">
        <v>32</v>
      </c>
      <c r="L42" s="34" t="s">
        <v>32</v>
      </c>
      <c r="M42" s="34" t="s">
        <v>32</v>
      </c>
      <c r="N42" s="34" t="s">
        <v>32</v>
      </c>
      <c r="O42" s="34" t="s">
        <v>32</v>
      </c>
      <c r="P42" s="34"/>
      <c r="Q42" s="34" t="s">
        <v>32</v>
      </c>
      <c r="R42" s="35" t="s">
        <v>32</v>
      </c>
      <c r="S42" s="27">
        <f t="shared" si="0"/>
        <v>0</v>
      </c>
      <c r="T42" s="28">
        <f t="shared" si="1"/>
        <v>0</v>
      </c>
      <c r="U42" s="28">
        <f t="shared" si="2"/>
        <v>0</v>
      </c>
      <c r="V42" s="28" t="e">
        <f t="shared" si="3"/>
        <v>#DIV/0!</v>
      </c>
      <c r="W42" s="28">
        <f t="shared" si="4"/>
        <v>0</v>
      </c>
    </row>
    <row r="43" spans="1:23" ht="15" customHeight="1" x14ac:dyDescent="0.25">
      <c r="A43" s="36" t="s">
        <v>51</v>
      </c>
      <c r="B43" s="36" t="s">
        <v>34</v>
      </c>
      <c r="C43" s="37" t="s">
        <v>32</v>
      </c>
      <c r="D43" s="37">
        <v>8.9499999999999996E-2</v>
      </c>
      <c r="E43" s="37" t="s">
        <v>32</v>
      </c>
      <c r="F43" s="37" t="s">
        <v>32</v>
      </c>
      <c r="G43" s="37" t="s">
        <v>32</v>
      </c>
      <c r="H43" s="37" t="s">
        <v>32</v>
      </c>
      <c r="I43" s="37" t="s">
        <v>32</v>
      </c>
      <c r="J43" s="37" t="s">
        <v>32</v>
      </c>
      <c r="K43" s="37" t="s">
        <v>32</v>
      </c>
      <c r="L43" s="37" t="s">
        <v>32</v>
      </c>
      <c r="M43" s="37" t="s">
        <v>32</v>
      </c>
      <c r="N43" s="37" t="s">
        <v>32</v>
      </c>
      <c r="O43" s="37" t="s">
        <v>32</v>
      </c>
      <c r="P43" s="37"/>
      <c r="Q43" s="37" t="s">
        <v>32</v>
      </c>
      <c r="R43" s="38" t="s">
        <v>32</v>
      </c>
      <c r="S43" s="39">
        <f t="shared" si="0"/>
        <v>1</v>
      </c>
      <c r="T43" s="40">
        <f t="shared" si="1"/>
        <v>8.9499999999999996E-2</v>
      </c>
      <c r="U43" s="40">
        <f t="shared" si="2"/>
        <v>8.9499999999999996E-2</v>
      </c>
      <c r="V43" s="40">
        <f t="shared" si="3"/>
        <v>8.9499999999999996E-2</v>
      </c>
      <c r="W43" s="40">
        <f t="shared" si="4"/>
        <v>8.9499999999999996E-2</v>
      </c>
    </row>
    <row r="44" spans="1:23" ht="15" customHeight="1" x14ac:dyDescent="0.25">
      <c r="A44" s="41"/>
      <c r="B44" s="41"/>
      <c r="C44" s="42"/>
      <c r="D44" s="42"/>
      <c r="E44" s="42"/>
      <c r="F44" s="42"/>
      <c r="G44" s="42"/>
      <c r="H44" s="42"/>
      <c r="I44" s="42"/>
      <c r="J44" s="42"/>
      <c r="K44" s="42"/>
      <c r="L44" s="42"/>
      <c r="M44" s="42"/>
      <c r="N44" s="42"/>
      <c r="O44" s="42"/>
      <c r="P44" s="42"/>
      <c r="Q44" s="42"/>
      <c r="R44" s="42"/>
    </row>
    <row r="45" spans="1:23" ht="15" customHeight="1" x14ac:dyDescent="0.25">
      <c r="A45" s="41"/>
      <c r="B45" s="41"/>
      <c r="C45" s="42"/>
      <c r="D45" s="42"/>
      <c r="E45" s="42"/>
      <c r="F45" s="42"/>
      <c r="G45" s="42"/>
      <c r="H45" s="42"/>
      <c r="I45" s="42"/>
      <c r="J45" s="42"/>
      <c r="K45" s="42"/>
      <c r="L45" s="42"/>
      <c r="M45" s="42"/>
      <c r="N45" s="42"/>
      <c r="O45" s="42"/>
      <c r="P45" s="42"/>
      <c r="Q45" s="42"/>
      <c r="R45" s="42"/>
    </row>
    <row r="46" spans="1:23" ht="15" customHeight="1" x14ac:dyDescent="0.25">
      <c r="A46" s="43" t="s">
        <v>81</v>
      </c>
      <c r="B46" s="44"/>
      <c r="C46" s="45">
        <f t="shared" ref="C46:R46" si="5">SUM(C3:C43)</f>
        <v>3.4370401465340912</v>
      </c>
      <c r="D46" s="45">
        <f t="shared" si="5"/>
        <v>74.591399999999993</v>
      </c>
      <c r="E46" s="45">
        <f t="shared" si="5"/>
        <v>10.448549999999999</v>
      </c>
      <c r="F46" s="45">
        <f t="shared" si="5"/>
        <v>10.64335</v>
      </c>
      <c r="G46" s="45">
        <f t="shared" si="5"/>
        <v>3.1683500000000002</v>
      </c>
      <c r="H46" s="45">
        <f t="shared" si="5"/>
        <v>6.6211500000000001</v>
      </c>
      <c r="I46" s="45">
        <f t="shared" si="5"/>
        <v>2.9695499999999999</v>
      </c>
      <c r="J46" s="45">
        <f t="shared" si="5"/>
        <v>3.54115</v>
      </c>
      <c r="K46" s="45">
        <f t="shared" si="5"/>
        <v>3.4673500000000002</v>
      </c>
      <c r="L46" s="45">
        <f t="shared" si="5"/>
        <v>12.150099999999998</v>
      </c>
      <c r="M46" s="45">
        <f t="shared" si="5"/>
        <v>0.58479999999999999</v>
      </c>
      <c r="N46" s="45">
        <f t="shared" si="5"/>
        <v>5.9551999999999996</v>
      </c>
      <c r="O46" s="45">
        <f t="shared" si="5"/>
        <v>3.4999999999999996E-3</v>
      </c>
      <c r="P46" s="45"/>
      <c r="Q46" s="45">
        <f t="shared" si="5"/>
        <v>7.3872500000000008</v>
      </c>
      <c r="R46" s="45">
        <f t="shared" si="5"/>
        <v>18.1249</v>
      </c>
    </row>
  </sheetData>
  <sheetProtection algorithmName="SHA-512" hashValue="75BIRpzCJ0nCVkgmisY3FL+doYQbkIKpxUlMYA1y3cvqaxT4Nd8Rgw+aNY60NBLIm9Qow5KoU75idFPNVKeJBw==" saltValue="0JO5hPMfXXC9h35WV1wDug==" spinCount="100000" sheet="1" objects="1" scenarios="1" selectLockedCells="1" sort="0" autoFilter="0" selectUnlockedCells="1"/>
  <mergeCells count="1">
    <mergeCell ref="C1:R1"/>
  </mergeCells>
  <pageMargins left="0.7" right="0.7" top="0.78740157499999996" bottom="0.78740157499999996" header="0" footer="0"/>
  <pageSetup paperSize="9" orientation="portrait"/>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Projekt SS07020305</vt:lpstr>
      <vt:lpstr>Seznam BPS</vt:lpstr>
      <vt:lpstr>ATB_léto 2024</vt:lpstr>
      <vt:lpstr>ATB_zima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Bílková</dc:creator>
  <cp:lastModifiedBy>Zuzana Bílková</cp:lastModifiedBy>
  <dcterms:created xsi:type="dcterms:W3CDTF">2025-03-27T04:37:26Z</dcterms:created>
  <dcterms:modified xsi:type="dcterms:W3CDTF">2025-04-10T11:31:22Z</dcterms:modified>
</cp:coreProperties>
</file>